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550\CL 85 - CR 50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externalReferences>
    <externalReference r:id="rId6"/>
  </externalReference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7" i="4677" l="1"/>
  <c r="AJ8" i="4688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14" i="4689" l="1"/>
  <c r="U15" i="4688" s="1"/>
  <c r="T17" i="4681"/>
  <c r="J43" i="4689"/>
  <c r="J37" i="4689"/>
  <c r="D28" i="4688" s="1"/>
  <c r="AN27" i="4688"/>
  <c r="CB19" i="4688" s="1"/>
  <c r="AL27" i="4688"/>
  <c r="BZ19" i="4688" s="1"/>
  <c r="J40" i="4689"/>
  <c r="P28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E19" i="4688" l="1"/>
  <c r="M29" i="4688"/>
  <c r="AU19" i="4688"/>
  <c r="B29" i="4688"/>
  <c r="BU19" i="4688"/>
  <c r="AD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D29" i="4688"/>
  <c r="G29" i="4688"/>
  <c r="Z29" i="4688"/>
  <c r="P29" i="4688"/>
  <c r="U29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<sst xmlns="http://schemas.openxmlformats.org/spreadsheetml/2006/main" count="539" uniqueCount="154">
  <si>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</si>
  <si>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</si>
  <si>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</si>
  <si>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</si>
  <si>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</si>
  <si>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</si>
  <si>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</si>
  <si>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</si>
  <si>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</si>
  <si>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</si>
  <si>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</si>
  <si>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</si>
  <si>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</si>
  <si>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</si>
  <si>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</si>
  <si>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</si>
  <si>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</si>
  <si>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</si>
  <si>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</si>
  <si>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</si>
  <si>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</si>
  <si>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</si>
  <si>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</si>
  <si>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</si>
  <si>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</si>
  <si>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</si>
  <si>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</si>
  <si>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</si>
  <si>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</si>
  <si>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</si>
  <si>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</si>
  <si>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</si>
  <si>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</si>
  <si>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</si>
  <si>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</si>
  <si>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</si>
  <si>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</si>
  <si>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</si>
  <si>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</si>
  <si>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</si>
  <si>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</si>
  <si>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</si>
  <si>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</si>
  <si>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</si>
  <si>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</si>
  <si>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</si>
  <si>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</si>
  <si>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</si>
  <si>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</si>
  <si>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</si>
  <si>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</si>
  <si>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</si>
  <si>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</si>
  <si>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</si>
  <si>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</si>
  <si>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</si>
  <si>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</si>
  <si>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</si>
  <si>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</si>
  <si>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</si>
  <si>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</si>
  <si>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</si>
  <si>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</si>
  <si>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</si>
  <si>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</si>
  <si>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</si>
  <si>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</si>
  <si>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</si>
  <si>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</si>
  <si>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</si>
  <si>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</si>
  <si>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</si>
  <si>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</si>
  <si>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</si>
  <si>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</si>
  <si>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</si>
  <si>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</si>
  <si>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</si>
  <si>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</si>
  <si>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</si>
  <si>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</si>
  <si>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</si>
  <si>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</si>
  <si>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</si>
  <si>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</si>
  <si>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</si>
  <si>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</si>
  <si>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</si>
  <si>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</si>
  <si>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</si>
  <si>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</si>
  <si>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</si>
  <si>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</si>
  <si>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</si>
  <si>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</si>
  <si>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</si>
  <si>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</si>
  <si>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</si>
  <si>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</si>
  <si>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</si>
  <si>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</si>
  <si>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</si>
  <si>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</si>
  <si>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</si>
  <si>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</si>
  <si>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</si>
  <si>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</si>
  <si>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</si>
  <si>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</si>
  <si>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</si>
  <si>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</si>
  <si>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</si>
  <si>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</si>
  <si>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</si>
  <si>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</si>
  <si>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</si>
  <si>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</si>
  <si>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</si>
  <si>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</si>
  <si>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</si>
  <si>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</si>
  <si>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</si>
  <si>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</si>
  <si>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</si>
  <si>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</si>
  <si>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</si>
  <si>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</si>
  <si>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</si>
  <si>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</si>
  <si>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</si>
  <si>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</si>
  <si>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</si>
  <si>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</si>
  <si>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</si>
  <si>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</si>
  <si>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</si>
  <si>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</si>
  <si>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</si>
  <si>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</si>
  <si>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</si>
  <si>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</si>
  <si>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</si>
  <si>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</si>
  <si>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</si>
  <si>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</si>
  <si>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</si>
  <si>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</si>
  <si>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50</t>
  </si>
  <si>
    <t>JULIO VASQUEZ</t>
  </si>
  <si>
    <t>JHONNYS NAVARRO</t>
  </si>
  <si>
    <t xml:space="preserve">VOL MAX </t>
  </si>
  <si>
    <t>8:30 -9:30</t>
  </si>
  <si>
    <t>11:45- 12:45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</si>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</sst>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343</c:v>
                </c:pt>
                <c:pt idx="1">
                  <c:v>347</c:v>
                </c:pt>
                <c:pt idx="2">
                  <c:v>286</c:v>
                </c:pt>
                <c:pt idx="3">
                  <c:v>388</c:v>
                </c:pt>
                <c:pt idx="4">
                  <c:v>329.5</c:v>
                </c:pt>
                <c:pt idx="5">
                  <c:v>335.5</c:v>
                </c:pt>
                <c:pt idx="6">
                  <c:v>391.5</c:v>
                </c:pt>
                <c:pt idx="7">
                  <c:v>347</c:v>
                </c:pt>
                <c:pt idx="8">
                  <c:v>357.5</c:v>
                </c:pt>
                <c:pt idx="9">
                  <c:v>329.5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587672"/>
        <c:axId val="324781688"/>
      </c:barChart>
      <c:catAx>
        <c:axId val="32458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78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8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58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1364</c:v>
                </c:pt>
                <c:pt idx="4">
                  <c:v>1350.5</c:v>
                </c:pt>
                <c:pt idx="5">
                  <c:v>1339</c:v>
                </c:pt>
                <c:pt idx="6">
                  <c:v>1444.5</c:v>
                </c:pt>
                <c:pt idx="7">
                  <c:v>1403.5</c:v>
                </c:pt>
                <c:pt idx="8">
                  <c:v>1431.5</c:v>
                </c:pt>
                <c:pt idx="9">
                  <c:v>1425.5</c:v>
                </c:pt>
                <c:pt idx="13">
                  <c:v>1310.5</c:v>
                </c:pt>
                <c:pt idx="14">
                  <c:v>1420</c:v>
                </c:pt>
                <c:pt idx="15">
                  <c:v>1478.5</c:v>
                </c:pt>
                <c:pt idx="16">
                  <c:v>1504.5</c:v>
                </c:pt>
                <c:pt idx="17">
                  <c:v>1492</c:v>
                </c:pt>
                <c:pt idx="18">
                  <c:v>1326</c:v>
                </c:pt>
                <c:pt idx="19">
                  <c:v>1202.5</c:v>
                </c:pt>
                <c:pt idx="20">
                  <c:v>1141.5</c:v>
                </c:pt>
                <c:pt idx="21">
                  <c:v>1233.5</c:v>
                </c:pt>
                <c:pt idx="22">
                  <c:v>1329</c:v>
                </c:pt>
                <c:pt idx="23">
                  <c:v>1388.5</c:v>
                </c:pt>
                <c:pt idx="24">
                  <c:v>1402.5</c:v>
                </c:pt>
                <c:pt idx="25">
                  <c:v>1351</c:v>
                </c:pt>
                <c:pt idx="29">
                  <c:v>1434</c:v>
                </c:pt>
                <c:pt idx="30">
                  <c:v>1458.5</c:v>
                </c:pt>
                <c:pt idx="31">
                  <c:v>1546.5</c:v>
                </c:pt>
                <c:pt idx="32">
                  <c:v>1597.5</c:v>
                </c:pt>
                <c:pt idx="33">
                  <c:v>1675</c:v>
                </c:pt>
                <c:pt idx="34">
                  <c:v>1739.5</c:v>
                </c:pt>
                <c:pt idx="35">
                  <c:v>1723.5</c:v>
                </c:pt>
                <c:pt idx="36">
                  <c:v>1674</c:v>
                </c:pt>
                <c:pt idx="37">
                  <c:v>1566.5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646.5</c:v>
                </c:pt>
                <c:pt idx="4">
                  <c:v>690.5</c:v>
                </c:pt>
                <c:pt idx="5">
                  <c:v>739.5</c:v>
                </c:pt>
                <c:pt idx="6">
                  <c:v>734</c:v>
                </c:pt>
                <c:pt idx="7">
                  <c:v>752.5</c:v>
                </c:pt>
                <c:pt idx="8">
                  <c:v>745.5</c:v>
                </c:pt>
                <c:pt idx="9">
                  <c:v>692</c:v>
                </c:pt>
                <c:pt idx="13">
                  <c:v>816</c:v>
                </c:pt>
                <c:pt idx="14">
                  <c:v>778</c:v>
                </c:pt>
                <c:pt idx="15">
                  <c:v>802</c:v>
                </c:pt>
                <c:pt idx="16">
                  <c:v>829.5</c:v>
                </c:pt>
                <c:pt idx="17">
                  <c:v>835.5</c:v>
                </c:pt>
                <c:pt idx="18">
                  <c:v>818.5</c:v>
                </c:pt>
                <c:pt idx="19">
                  <c:v>779</c:v>
                </c:pt>
                <c:pt idx="20">
                  <c:v>707</c:v>
                </c:pt>
                <c:pt idx="21">
                  <c:v>671.5</c:v>
                </c:pt>
                <c:pt idx="22">
                  <c:v>657.5</c:v>
                </c:pt>
                <c:pt idx="23">
                  <c:v>662.5</c:v>
                </c:pt>
                <c:pt idx="24">
                  <c:v>671</c:v>
                </c:pt>
                <c:pt idx="25">
                  <c:v>691</c:v>
                </c:pt>
                <c:pt idx="29">
                  <c:v>666</c:v>
                </c:pt>
                <c:pt idx="30">
                  <c:v>714.5</c:v>
                </c:pt>
                <c:pt idx="31">
                  <c:v>778.5</c:v>
                </c:pt>
                <c:pt idx="32">
                  <c:v>802</c:v>
                </c:pt>
                <c:pt idx="33">
                  <c:v>807</c:v>
                </c:pt>
                <c:pt idx="34">
                  <c:v>840</c:v>
                </c:pt>
                <c:pt idx="35">
                  <c:v>811</c:v>
                </c:pt>
                <c:pt idx="36">
                  <c:v>819.5</c:v>
                </c:pt>
                <c:pt idx="37">
                  <c:v>819.5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2010.5</c:v>
                </c:pt>
                <c:pt idx="4">
                  <c:v>2041</c:v>
                </c:pt>
                <c:pt idx="5">
                  <c:v>2078.5</c:v>
                </c:pt>
                <c:pt idx="6">
                  <c:v>2178.5</c:v>
                </c:pt>
                <c:pt idx="7">
                  <c:v>2156</c:v>
                </c:pt>
                <c:pt idx="8">
                  <c:v>2177</c:v>
                </c:pt>
                <c:pt idx="9">
                  <c:v>2117.5</c:v>
                </c:pt>
                <c:pt idx="13">
                  <c:v>2126.5</c:v>
                </c:pt>
                <c:pt idx="14">
                  <c:v>2198</c:v>
                </c:pt>
                <c:pt idx="15">
                  <c:v>2280.5</c:v>
                </c:pt>
                <c:pt idx="16">
                  <c:v>2334</c:v>
                </c:pt>
                <c:pt idx="17">
                  <c:v>2327.5</c:v>
                </c:pt>
                <c:pt idx="18">
                  <c:v>2144.5</c:v>
                </c:pt>
                <c:pt idx="19">
                  <c:v>1981.5</c:v>
                </c:pt>
                <c:pt idx="20">
                  <c:v>1848.5</c:v>
                </c:pt>
                <c:pt idx="21">
                  <c:v>1905</c:v>
                </c:pt>
                <c:pt idx="22">
                  <c:v>1986.5</c:v>
                </c:pt>
                <c:pt idx="23">
                  <c:v>2051</c:v>
                </c:pt>
                <c:pt idx="24">
                  <c:v>2073.5</c:v>
                </c:pt>
                <c:pt idx="25">
                  <c:v>2042</c:v>
                </c:pt>
                <c:pt idx="29">
                  <c:v>2100</c:v>
                </c:pt>
                <c:pt idx="30">
                  <c:v>2173</c:v>
                </c:pt>
                <c:pt idx="31">
                  <c:v>2325</c:v>
                </c:pt>
                <c:pt idx="32">
                  <c:v>2399.5</c:v>
                </c:pt>
                <c:pt idx="33">
                  <c:v>2482</c:v>
                </c:pt>
                <c:pt idx="34">
                  <c:v>2579.5</c:v>
                </c:pt>
                <c:pt idx="35">
                  <c:v>2534.5</c:v>
                </c:pt>
                <c:pt idx="36">
                  <c:v>2493.5</c:v>
                </c:pt>
                <c:pt idx="37">
                  <c:v>2386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84360"/>
        <c:axId val="326984752"/>
      </c:lineChart>
      <c:catAx>
        <c:axId val="326984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698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84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6984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329.5</c:v>
                </c:pt>
                <c:pt idx="1">
                  <c:v>335</c:v>
                </c:pt>
                <c:pt idx="2">
                  <c:v>352.5</c:v>
                </c:pt>
                <c:pt idx="3">
                  <c:v>293.5</c:v>
                </c:pt>
                <c:pt idx="4">
                  <c:v>439</c:v>
                </c:pt>
                <c:pt idx="5">
                  <c:v>393.5</c:v>
                </c:pt>
                <c:pt idx="6">
                  <c:v>378.5</c:v>
                </c:pt>
                <c:pt idx="7">
                  <c:v>281</c:v>
                </c:pt>
                <c:pt idx="8">
                  <c:v>273</c:v>
                </c:pt>
                <c:pt idx="9">
                  <c:v>270</c:v>
                </c:pt>
                <c:pt idx="10">
                  <c:v>317.5</c:v>
                </c:pt>
                <c:pt idx="11">
                  <c:v>373</c:v>
                </c:pt>
                <c:pt idx="12">
                  <c:v>368.5</c:v>
                </c:pt>
                <c:pt idx="13">
                  <c:v>329.5</c:v>
                </c:pt>
                <c:pt idx="14">
                  <c:v>331.5</c:v>
                </c:pt>
                <c:pt idx="15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782472"/>
        <c:axId val="324782864"/>
      </c:barChart>
      <c:catAx>
        <c:axId val="32478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78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8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78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348</c:v>
                </c:pt>
                <c:pt idx="1">
                  <c:v>332</c:v>
                </c:pt>
                <c:pt idx="2">
                  <c:v>382.5</c:v>
                </c:pt>
                <c:pt idx="3">
                  <c:v>371.5</c:v>
                </c:pt>
                <c:pt idx="4">
                  <c:v>372.5</c:v>
                </c:pt>
                <c:pt idx="5">
                  <c:v>420</c:v>
                </c:pt>
                <c:pt idx="6">
                  <c:v>433.5</c:v>
                </c:pt>
                <c:pt idx="7">
                  <c:v>449</c:v>
                </c:pt>
                <c:pt idx="8">
                  <c:v>437</c:v>
                </c:pt>
                <c:pt idx="9">
                  <c:v>404</c:v>
                </c:pt>
                <c:pt idx="10">
                  <c:v>384</c:v>
                </c:pt>
                <c:pt idx="11">
                  <c:v>341.5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4783648"/>
        <c:axId val="324784040"/>
      </c:barChart>
      <c:catAx>
        <c:axId val="3247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78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8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78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153</c:v>
                </c:pt>
                <c:pt idx="1">
                  <c:v>158.5</c:v>
                </c:pt>
                <c:pt idx="2">
                  <c:v>188</c:v>
                </c:pt>
                <c:pt idx="3">
                  <c:v>147</c:v>
                </c:pt>
                <c:pt idx="4">
                  <c:v>197</c:v>
                </c:pt>
                <c:pt idx="5">
                  <c:v>207.5</c:v>
                </c:pt>
                <c:pt idx="6">
                  <c:v>182.5</c:v>
                </c:pt>
                <c:pt idx="7">
                  <c:v>165.5</c:v>
                </c:pt>
                <c:pt idx="8">
                  <c:v>190</c:v>
                </c:pt>
                <c:pt idx="9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182000"/>
        <c:axId val="326182392"/>
      </c:barChart>
      <c:catAx>
        <c:axId val="32618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82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143</c:v>
                </c:pt>
                <c:pt idx="1">
                  <c:v>165</c:v>
                </c:pt>
                <c:pt idx="2">
                  <c:v>164.5</c:v>
                </c:pt>
                <c:pt idx="3">
                  <c:v>193.5</c:v>
                </c:pt>
                <c:pt idx="4">
                  <c:v>191.5</c:v>
                </c:pt>
                <c:pt idx="5">
                  <c:v>229</c:v>
                </c:pt>
                <c:pt idx="6">
                  <c:v>188</c:v>
                </c:pt>
                <c:pt idx="7">
                  <c:v>198.5</c:v>
                </c:pt>
                <c:pt idx="8">
                  <c:v>224.5</c:v>
                </c:pt>
                <c:pt idx="9">
                  <c:v>200</c:v>
                </c:pt>
                <c:pt idx="10">
                  <c:v>196.5</c:v>
                </c:pt>
                <c:pt idx="11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183568"/>
        <c:axId val="326183960"/>
      </c:barChart>
      <c:catAx>
        <c:axId val="32618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3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83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241.5</c:v>
                </c:pt>
                <c:pt idx="1">
                  <c:v>195</c:v>
                </c:pt>
                <c:pt idx="2">
                  <c:v>185.5</c:v>
                </c:pt>
                <c:pt idx="3">
                  <c:v>194</c:v>
                </c:pt>
                <c:pt idx="4">
                  <c:v>203.5</c:v>
                </c:pt>
                <c:pt idx="5">
                  <c:v>219</c:v>
                </c:pt>
                <c:pt idx="6">
                  <c:v>213</c:v>
                </c:pt>
                <c:pt idx="7">
                  <c:v>200</c:v>
                </c:pt>
                <c:pt idx="8">
                  <c:v>186.5</c:v>
                </c:pt>
                <c:pt idx="9">
                  <c:v>179.5</c:v>
                </c:pt>
                <c:pt idx="10">
                  <c:v>141</c:v>
                </c:pt>
                <c:pt idx="11">
                  <c:v>164.5</c:v>
                </c:pt>
                <c:pt idx="12">
                  <c:v>172.5</c:v>
                </c:pt>
                <c:pt idx="13">
                  <c:v>184.5</c:v>
                </c:pt>
                <c:pt idx="14">
                  <c:v>149.5</c:v>
                </c:pt>
                <c:pt idx="15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183176"/>
        <c:axId val="326181608"/>
      </c:barChart>
      <c:catAx>
        <c:axId val="32618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8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496</c:v>
                </c:pt>
                <c:pt idx="1">
                  <c:v>505.5</c:v>
                </c:pt>
                <c:pt idx="2">
                  <c:v>474</c:v>
                </c:pt>
                <c:pt idx="3">
                  <c:v>535</c:v>
                </c:pt>
                <c:pt idx="4">
                  <c:v>526.5</c:v>
                </c:pt>
                <c:pt idx="5">
                  <c:v>543</c:v>
                </c:pt>
                <c:pt idx="6">
                  <c:v>574</c:v>
                </c:pt>
                <c:pt idx="7">
                  <c:v>512.5</c:v>
                </c:pt>
                <c:pt idx="8">
                  <c:v>547.5</c:v>
                </c:pt>
                <c:pt idx="9">
                  <c:v>483.5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180824"/>
        <c:axId val="324784824"/>
      </c:barChart>
      <c:catAx>
        <c:axId val="32618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478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8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180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491</c:v>
                </c:pt>
                <c:pt idx="1">
                  <c:v>497</c:v>
                </c:pt>
                <c:pt idx="2">
                  <c:v>547</c:v>
                </c:pt>
                <c:pt idx="3">
                  <c:v>565</c:v>
                </c:pt>
                <c:pt idx="4">
                  <c:v>564</c:v>
                </c:pt>
                <c:pt idx="5">
                  <c:v>649</c:v>
                </c:pt>
                <c:pt idx="6">
                  <c:v>621.5</c:v>
                </c:pt>
                <c:pt idx="7">
                  <c:v>647.5</c:v>
                </c:pt>
                <c:pt idx="8">
                  <c:v>661.5</c:v>
                </c:pt>
                <c:pt idx="9">
                  <c:v>604</c:v>
                </c:pt>
                <c:pt idx="10">
                  <c:v>580.5</c:v>
                </c:pt>
                <c:pt idx="11">
                  <c:v>540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982008"/>
        <c:axId val="326982400"/>
      </c:barChart>
      <c:catAx>
        <c:axId val="32698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98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8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98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571</c:v>
                </c:pt>
                <c:pt idx="1">
                  <c:v>530</c:v>
                </c:pt>
                <c:pt idx="2">
                  <c:v>538</c:v>
                </c:pt>
                <c:pt idx="3">
                  <c:v>487.5</c:v>
                </c:pt>
                <c:pt idx="4">
                  <c:v>642.5</c:v>
                </c:pt>
                <c:pt idx="5">
                  <c:v>612.5</c:v>
                </c:pt>
                <c:pt idx="6">
                  <c:v>591.5</c:v>
                </c:pt>
                <c:pt idx="7">
                  <c:v>481</c:v>
                </c:pt>
                <c:pt idx="8">
                  <c:v>459.5</c:v>
                </c:pt>
                <c:pt idx="9">
                  <c:v>449.5</c:v>
                </c:pt>
                <c:pt idx="10">
                  <c:v>458.5</c:v>
                </c:pt>
                <c:pt idx="11">
                  <c:v>537.5</c:v>
                </c:pt>
                <c:pt idx="12">
                  <c:v>541</c:v>
                </c:pt>
                <c:pt idx="13">
                  <c:v>514</c:v>
                </c:pt>
                <c:pt idx="14">
                  <c:v>481</c:v>
                </c:pt>
                <c:pt idx="15">
                  <c:v>506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983184"/>
        <c:axId val="326983576"/>
      </c:barChart>
      <c:catAx>
        <c:axId val="32698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983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83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983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EAMIENTO/AFOROS%20VEHICULARES%20BARRANQUILLA/INTERSECCIONES%20SEMAFORIZADAS/Semaforizadas/8550/CL%2085%20-%20CR%2050/2012/V.A.%20-%20V.D.%208550%20(04-06-201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4"/>
      <sheetName val="G-Totales"/>
      <sheetName val="DIRECCIONALIDAD"/>
      <sheetName val="DIAGRAMA DE VOL"/>
    </sheetNames>
    <sheetDataSet>
      <sheetData sheetId="0"/>
      <sheetData sheetId="1"/>
      <sheetData sheetId="2"/>
      <sheetData sheetId="3"/>
      <sheetData sheetId="4">
        <row r="23">
          <cell r="P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147</v>
      </c>
      <c r="E5" s="145"/>
      <c r="F5" s="145"/>
      <c r="G5" s="145"/>
      <c r="H5" s="145"/>
      <c r="I5" s="135" t="s">
        <v>53</v>
      </c>
      <c r="J5" s="135"/>
      <c r="K5" s="135"/>
      <c r="L5" s="146">
        <v>8550</v>
      </c>
      <c r="M5" s="146"/>
      <c r="N5" s="146"/>
      <c r="O5" s="12"/>
      <c r="P5" s="135" t="s">
        <v>57</v>
      </c>
      <c r="Q5" s="135"/>
      <c r="R5" s="135"/>
      <c r="S5" s="144" t="s">
        <v>62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148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v>42704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54</v>
      </c>
      <c r="C10" s="46">
        <v>301</v>
      </c>
      <c r="D10" s="46">
        <v>0</v>
      </c>
      <c r="E10" s="46">
        <v>6</v>
      </c>
      <c r="F10" s="6">
        <f t="shared" ref="F10:F22" si="0">B10*0.5+C10*1+D10*2+E10*2.5</f>
        <v>343</v>
      </c>
      <c r="G10" s="2"/>
      <c r="H10" s="19" t="s">
        <v>4</v>
      </c>
      <c r="I10" s="46">
        <v>59</v>
      </c>
      <c r="J10" s="46">
        <v>254</v>
      </c>
      <c r="K10" s="46">
        <v>0</v>
      </c>
      <c r="L10" s="46">
        <v>4</v>
      </c>
      <c r="M10" s="6">
        <f t="shared" ref="M10:M22" si="1">I10*0.5+J10*1+K10*2+L10*2.5</f>
        <v>293.5</v>
      </c>
      <c r="N10" s="9">
        <f>F20+F21+F22+M10</f>
        <v>1310.5</v>
      </c>
      <c r="O10" s="19" t="s">
        <v>43</v>
      </c>
      <c r="P10" s="46">
        <v>54</v>
      </c>
      <c r="Q10" s="46">
        <v>311</v>
      </c>
      <c r="R10" s="46">
        <v>0</v>
      </c>
      <c r="S10" s="46">
        <v>4</v>
      </c>
      <c r="T10" s="6">
        <f t="shared" ref="T10:T21" si="2">P10*0.5+Q10*1+R10*2+S10*2.5</f>
        <v>348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316</v>
      </c>
      <c r="D11" s="46">
        <v>0</v>
      </c>
      <c r="E11" s="46">
        <v>4</v>
      </c>
      <c r="F11" s="6">
        <f t="shared" si="0"/>
        <v>347</v>
      </c>
      <c r="G11" s="2"/>
      <c r="H11" s="19" t="s">
        <v>5</v>
      </c>
      <c r="I11" s="46">
        <v>83</v>
      </c>
      <c r="J11" s="46">
        <v>390</v>
      </c>
      <c r="K11" s="46">
        <v>0</v>
      </c>
      <c r="L11" s="46">
        <v>3</v>
      </c>
      <c r="M11" s="6">
        <f t="shared" si="1"/>
        <v>439</v>
      </c>
      <c r="N11" s="9">
        <f>F21+F22+M10+M11</f>
        <v>1420</v>
      </c>
      <c r="O11" s="19" t="s">
        <v>44</v>
      </c>
      <c r="P11" s="46">
        <v>58</v>
      </c>
      <c r="Q11" s="46">
        <v>293</v>
      </c>
      <c r="R11" s="46">
        <v>0</v>
      </c>
      <c r="S11" s="46">
        <v>4</v>
      </c>
      <c r="T11" s="6">
        <f t="shared" si="2"/>
        <v>332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256</v>
      </c>
      <c r="D12" s="46">
        <v>2</v>
      </c>
      <c r="E12" s="46">
        <v>1</v>
      </c>
      <c r="F12" s="6">
        <f t="shared" si="0"/>
        <v>286</v>
      </c>
      <c r="G12" s="2"/>
      <c r="H12" s="19" t="s">
        <v>6</v>
      </c>
      <c r="I12" s="46">
        <v>67</v>
      </c>
      <c r="J12" s="46">
        <v>355</v>
      </c>
      <c r="K12" s="46">
        <v>0</v>
      </c>
      <c r="L12" s="46">
        <v>2</v>
      </c>
      <c r="M12" s="6">
        <f t="shared" si="1"/>
        <v>393.5</v>
      </c>
      <c r="N12" s="2">
        <f>F22+M10+M11+M12</f>
        <v>1478.5</v>
      </c>
      <c r="O12" s="19" t="s">
        <v>32</v>
      </c>
      <c r="P12" s="46">
        <v>52</v>
      </c>
      <c r="Q12" s="46">
        <v>339</v>
      </c>
      <c r="R12" s="46">
        <v>0</v>
      </c>
      <c r="S12" s="46">
        <v>7</v>
      </c>
      <c r="T12" s="6">
        <f t="shared" si="2"/>
        <v>382.5</v>
      </c>
      <c r="U12" s="2"/>
      <c r="W12" s="59"/>
      <c r="AB12" s="1"/>
    </row>
    <row r="13" spans="1:28" ht="24" customHeight="1" x14ac:dyDescent="0.2">
      <c r="A13" s="18" t="s">
        <v>19</v>
      </c>
      <c r="B13" s="46">
        <v>45</v>
      </c>
      <c r="C13" s="46">
        <v>358</v>
      </c>
      <c r="D13" s="46">
        <v>0</v>
      </c>
      <c r="E13" s="46">
        <v>3</v>
      </c>
      <c r="F13" s="6">
        <f t="shared" si="0"/>
        <v>388</v>
      </c>
      <c r="G13" s="2">
        <f t="shared" ref="G13:G19" si="3">F10+F11+F12+F13</f>
        <v>1364</v>
      </c>
      <c r="H13" s="19" t="s">
        <v>7</v>
      </c>
      <c r="I13" s="46">
        <v>63</v>
      </c>
      <c r="J13" s="46">
        <v>335</v>
      </c>
      <c r="K13" s="46">
        <v>1</v>
      </c>
      <c r="L13" s="46">
        <v>4</v>
      </c>
      <c r="M13" s="6">
        <f t="shared" si="1"/>
        <v>378.5</v>
      </c>
      <c r="N13" s="2">
        <f t="shared" ref="N13:N18" si="4">M10+M11+M12+M13</f>
        <v>1504.5</v>
      </c>
      <c r="O13" s="19" t="s">
        <v>33</v>
      </c>
      <c r="P13" s="46">
        <v>67</v>
      </c>
      <c r="Q13" s="46">
        <v>328</v>
      </c>
      <c r="R13" s="46">
        <v>0</v>
      </c>
      <c r="S13" s="46">
        <v>4</v>
      </c>
      <c r="T13" s="6">
        <f t="shared" si="2"/>
        <v>371.5</v>
      </c>
      <c r="U13" s="2">
        <f t="shared" ref="U13:U21" si="5">T10+T11+T12+T13</f>
        <v>1434</v>
      </c>
      <c r="AB13" s="51">
        <v>241</v>
      </c>
    </row>
    <row r="14" spans="1:28" ht="24" customHeight="1" x14ac:dyDescent="0.2">
      <c r="A14" s="18" t="s">
        <v>21</v>
      </c>
      <c r="B14" s="46">
        <v>48</v>
      </c>
      <c r="C14" s="46">
        <v>303</v>
      </c>
      <c r="D14" s="46">
        <v>0</v>
      </c>
      <c r="E14" s="46">
        <v>1</v>
      </c>
      <c r="F14" s="6">
        <f t="shared" si="0"/>
        <v>329.5</v>
      </c>
      <c r="G14" s="2">
        <f t="shared" si="3"/>
        <v>1350.5</v>
      </c>
      <c r="H14" s="19" t="s">
        <v>9</v>
      </c>
      <c r="I14" s="46">
        <v>36</v>
      </c>
      <c r="J14" s="46">
        <v>253</v>
      </c>
      <c r="K14" s="46">
        <v>0</v>
      </c>
      <c r="L14" s="46">
        <v>4</v>
      </c>
      <c r="M14" s="6">
        <f t="shared" si="1"/>
        <v>281</v>
      </c>
      <c r="N14" s="2">
        <f t="shared" si="4"/>
        <v>1492</v>
      </c>
      <c r="O14" s="19" t="s">
        <v>29</v>
      </c>
      <c r="P14" s="45">
        <v>75</v>
      </c>
      <c r="Q14" s="45">
        <v>330</v>
      </c>
      <c r="R14" s="45">
        <v>0</v>
      </c>
      <c r="S14" s="45">
        <v>2</v>
      </c>
      <c r="T14" s="6">
        <f t="shared" si="2"/>
        <v>372.5</v>
      </c>
      <c r="U14" s="2">
        <f t="shared" si="5"/>
        <v>1458.5</v>
      </c>
      <c r="AB14" s="51">
        <v>250</v>
      </c>
    </row>
    <row r="15" spans="1:28" ht="24" customHeight="1" x14ac:dyDescent="0.2">
      <c r="A15" s="18" t="s">
        <v>23</v>
      </c>
      <c r="B15" s="46">
        <v>35</v>
      </c>
      <c r="C15" s="46">
        <v>301</v>
      </c>
      <c r="D15" s="46">
        <v>1</v>
      </c>
      <c r="E15" s="46">
        <v>6</v>
      </c>
      <c r="F15" s="6">
        <f t="shared" si="0"/>
        <v>335.5</v>
      </c>
      <c r="G15" s="2">
        <f t="shared" si="3"/>
        <v>1339</v>
      </c>
      <c r="H15" s="19" t="s">
        <v>12</v>
      </c>
      <c r="I15" s="46">
        <v>32</v>
      </c>
      <c r="J15" s="46">
        <v>252</v>
      </c>
      <c r="K15" s="46">
        <v>0</v>
      </c>
      <c r="L15" s="46">
        <v>2</v>
      </c>
      <c r="M15" s="6">
        <f t="shared" si="1"/>
        <v>273</v>
      </c>
      <c r="N15" s="2">
        <f t="shared" si="4"/>
        <v>1326</v>
      </c>
      <c r="O15" s="18" t="s">
        <v>30</v>
      </c>
      <c r="P15" s="46">
        <v>104</v>
      </c>
      <c r="Q15" s="46">
        <v>356</v>
      </c>
      <c r="R15" s="45">
        <v>1</v>
      </c>
      <c r="S15" s="46">
        <v>4</v>
      </c>
      <c r="T15" s="6">
        <f t="shared" si="2"/>
        <v>420</v>
      </c>
      <c r="U15" s="2">
        <f t="shared" si="5"/>
        <v>1546.5</v>
      </c>
      <c r="AB15" s="51">
        <v>262</v>
      </c>
    </row>
    <row r="16" spans="1:28" ht="24" customHeight="1" x14ac:dyDescent="0.2">
      <c r="A16" s="18" t="s">
        <v>39</v>
      </c>
      <c r="B16" s="46">
        <v>59</v>
      </c>
      <c r="C16" s="46">
        <v>352</v>
      </c>
      <c r="D16" s="46">
        <v>0</v>
      </c>
      <c r="E16" s="46">
        <v>4</v>
      </c>
      <c r="F16" s="6">
        <f t="shared" si="0"/>
        <v>391.5</v>
      </c>
      <c r="G16" s="2">
        <f t="shared" si="3"/>
        <v>1444.5</v>
      </c>
      <c r="H16" s="19" t="s">
        <v>15</v>
      </c>
      <c r="I16" s="46">
        <v>34</v>
      </c>
      <c r="J16" s="46">
        <v>243</v>
      </c>
      <c r="K16" s="46">
        <v>0</v>
      </c>
      <c r="L16" s="46">
        <v>4</v>
      </c>
      <c r="M16" s="6">
        <f t="shared" si="1"/>
        <v>270</v>
      </c>
      <c r="N16" s="2">
        <f t="shared" si="4"/>
        <v>1202.5</v>
      </c>
      <c r="O16" s="19" t="s">
        <v>8</v>
      </c>
      <c r="P16" s="46">
        <v>98</v>
      </c>
      <c r="Q16" s="46">
        <v>377</v>
      </c>
      <c r="R16" s="46">
        <v>0</v>
      </c>
      <c r="S16" s="46">
        <v>3</v>
      </c>
      <c r="T16" s="6">
        <f t="shared" si="2"/>
        <v>433.5</v>
      </c>
      <c r="U16" s="2">
        <f t="shared" si="5"/>
        <v>1597.5</v>
      </c>
      <c r="AB16" s="51">
        <v>270.5</v>
      </c>
    </row>
    <row r="17" spans="1:28" ht="24" customHeight="1" x14ac:dyDescent="0.2">
      <c r="A17" s="18" t="s">
        <v>40</v>
      </c>
      <c r="B17" s="46">
        <v>51</v>
      </c>
      <c r="C17" s="46">
        <v>314</v>
      </c>
      <c r="D17" s="46">
        <v>0</v>
      </c>
      <c r="E17" s="46">
        <v>3</v>
      </c>
      <c r="F17" s="6">
        <f t="shared" si="0"/>
        <v>347</v>
      </c>
      <c r="G17" s="2">
        <f t="shared" si="3"/>
        <v>1403.5</v>
      </c>
      <c r="H17" s="19" t="s">
        <v>18</v>
      </c>
      <c r="I17" s="46">
        <v>41</v>
      </c>
      <c r="J17" s="46">
        <v>287</v>
      </c>
      <c r="K17" s="46">
        <v>0</v>
      </c>
      <c r="L17" s="46">
        <v>4</v>
      </c>
      <c r="M17" s="6">
        <f t="shared" si="1"/>
        <v>317.5</v>
      </c>
      <c r="N17" s="2">
        <f t="shared" si="4"/>
        <v>1141.5</v>
      </c>
      <c r="O17" s="19" t="s">
        <v>10</v>
      </c>
      <c r="P17" s="46">
        <v>107</v>
      </c>
      <c r="Q17" s="46">
        <v>393</v>
      </c>
      <c r="R17" s="46">
        <v>0</v>
      </c>
      <c r="S17" s="46">
        <v>1</v>
      </c>
      <c r="T17" s="6">
        <f t="shared" si="2"/>
        <v>449</v>
      </c>
      <c r="U17" s="2">
        <f t="shared" si="5"/>
        <v>1675</v>
      </c>
      <c r="AB17" s="51">
        <v>289.5</v>
      </c>
    </row>
    <row r="18" spans="1:28" ht="24" customHeight="1" x14ac:dyDescent="0.2">
      <c r="A18" s="18" t="s">
        <v>41</v>
      </c>
      <c r="B18" s="46">
        <v>60</v>
      </c>
      <c r="C18" s="46">
        <v>310</v>
      </c>
      <c r="D18" s="46">
        <v>0</v>
      </c>
      <c r="E18" s="46">
        <v>7</v>
      </c>
      <c r="F18" s="6">
        <f t="shared" si="0"/>
        <v>357.5</v>
      </c>
      <c r="G18" s="2">
        <f t="shared" si="3"/>
        <v>1431.5</v>
      </c>
      <c r="H18" s="19" t="s">
        <v>20</v>
      </c>
      <c r="I18" s="46">
        <v>37</v>
      </c>
      <c r="J18" s="46">
        <v>337</v>
      </c>
      <c r="K18" s="46">
        <v>0</v>
      </c>
      <c r="L18" s="46">
        <v>7</v>
      </c>
      <c r="M18" s="6">
        <f t="shared" si="1"/>
        <v>373</v>
      </c>
      <c r="N18" s="2">
        <f t="shared" si="4"/>
        <v>1233.5</v>
      </c>
      <c r="O18" s="19" t="s">
        <v>13</v>
      </c>
      <c r="P18" s="46">
        <v>96</v>
      </c>
      <c r="Q18" s="46">
        <v>384</v>
      </c>
      <c r="R18" s="46">
        <v>0</v>
      </c>
      <c r="S18" s="46">
        <v>2</v>
      </c>
      <c r="T18" s="6">
        <f t="shared" si="2"/>
        <v>437</v>
      </c>
      <c r="U18" s="2">
        <f t="shared" si="5"/>
        <v>1739.5</v>
      </c>
      <c r="AB18" s="51">
        <v>291</v>
      </c>
    </row>
    <row r="19" spans="1:28" ht="24" customHeight="1" thickBot="1" x14ac:dyDescent="0.25">
      <c r="A19" s="21" t="s">
        <v>42</v>
      </c>
      <c r="B19" s="47">
        <v>52</v>
      </c>
      <c r="C19" s="47">
        <v>291</v>
      </c>
      <c r="D19" s="47">
        <v>0</v>
      </c>
      <c r="E19" s="47">
        <v>5</v>
      </c>
      <c r="F19" s="7">
        <f t="shared" si="0"/>
        <v>329.5</v>
      </c>
      <c r="G19" s="3">
        <f t="shared" si="3"/>
        <v>1425.5</v>
      </c>
      <c r="H19" s="20" t="s">
        <v>22</v>
      </c>
      <c r="I19" s="45">
        <v>46</v>
      </c>
      <c r="J19" s="45">
        <v>333</v>
      </c>
      <c r="K19" s="45">
        <v>0</v>
      </c>
      <c r="L19" s="45">
        <v>5</v>
      </c>
      <c r="M19" s="6">
        <f t="shared" si="1"/>
        <v>368.5</v>
      </c>
      <c r="N19" s="2">
        <f>M16+M17+M18+M19</f>
        <v>1329</v>
      </c>
      <c r="O19" s="19" t="s">
        <v>16</v>
      </c>
      <c r="P19" s="46">
        <v>75</v>
      </c>
      <c r="Q19" s="46">
        <v>359</v>
      </c>
      <c r="R19" s="46">
        <v>0</v>
      </c>
      <c r="S19" s="46">
        <v>3</v>
      </c>
      <c r="T19" s="6">
        <f t="shared" si="2"/>
        <v>404</v>
      </c>
      <c r="U19" s="2">
        <f t="shared" si="5"/>
        <v>1723.5</v>
      </c>
      <c r="AB19" s="51">
        <v>294</v>
      </c>
    </row>
    <row r="20" spans="1:28" ht="24" customHeight="1" x14ac:dyDescent="0.2">
      <c r="A20" s="19" t="s">
        <v>27</v>
      </c>
      <c r="B20" s="45">
        <v>49</v>
      </c>
      <c r="C20" s="45">
        <v>300</v>
      </c>
      <c r="D20" s="45">
        <v>0</v>
      </c>
      <c r="E20" s="45">
        <v>2</v>
      </c>
      <c r="F20" s="8">
        <f t="shared" si="0"/>
        <v>329.5</v>
      </c>
      <c r="G20" s="35"/>
      <c r="H20" s="19" t="s">
        <v>24</v>
      </c>
      <c r="I20" s="46">
        <v>53</v>
      </c>
      <c r="J20" s="46">
        <v>288</v>
      </c>
      <c r="K20" s="46">
        <v>0</v>
      </c>
      <c r="L20" s="46">
        <v>6</v>
      </c>
      <c r="M20" s="8">
        <f t="shared" si="1"/>
        <v>329.5</v>
      </c>
      <c r="N20" s="2">
        <f>M17+M18+M19+M20</f>
        <v>1388.5</v>
      </c>
      <c r="O20" s="19" t="s">
        <v>45</v>
      </c>
      <c r="P20" s="45">
        <v>62</v>
      </c>
      <c r="Q20" s="45">
        <v>348</v>
      </c>
      <c r="R20" s="46">
        <v>0</v>
      </c>
      <c r="S20" s="45">
        <v>2</v>
      </c>
      <c r="T20" s="8">
        <f t="shared" si="2"/>
        <v>384</v>
      </c>
      <c r="U20" s="2">
        <f t="shared" si="5"/>
        <v>1674</v>
      </c>
      <c r="AB20" s="51">
        <v>299</v>
      </c>
    </row>
    <row r="21" spans="1:28" ht="24" customHeight="1" thickBot="1" x14ac:dyDescent="0.25">
      <c r="A21" s="19" t="s">
        <v>28</v>
      </c>
      <c r="B21" s="46">
        <v>56</v>
      </c>
      <c r="C21" s="46">
        <v>292</v>
      </c>
      <c r="D21" s="46">
        <v>0</v>
      </c>
      <c r="E21" s="46">
        <v>6</v>
      </c>
      <c r="F21" s="6">
        <f t="shared" si="0"/>
        <v>335</v>
      </c>
      <c r="G21" s="36"/>
      <c r="H21" s="20" t="s">
        <v>25</v>
      </c>
      <c r="I21" s="46">
        <v>49</v>
      </c>
      <c r="J21" s="46">
        <v>297</v>
      </c>
      <c r="K21" s="46">
        <v>0</v>
      </c>
      <c r="L21" s="46">
        <v>4</v>
      </c>
      <c r="M21" s="6">
        <f t="shared" si="1"/>
        <v>331.5</v>
      </c>
      <c r="N21" s="2">
        <f>M18+M19+M20+M21</f>
        <v>1402.5</v>
      </c>
      <c r="O21" s="21" t="s">
        <v>46</v>
      </c>
      <c r="P21" s="47">
        <v>45</v>
      </c>
      <c r="Q21" s="47">
        <v>319</v>
      </c>
      <c r="R21" s="47">
        <v>0</v>
      </c>
      <c r="S21" s="47">
        <v>0</v>
      </c>
      <c r="T21" s="7">
        <f t="shared" si="2"/>
        <v>341.5</v>
      </c>
      <c r="U21" s="3">
        <f t="shared" si="5"/>
        <v>1566.5</v>
      </c>
      <c r="AB21" s="51">
        <v>299.5</v>
      </c>
    </row>
    <row r="22" spans="1:28" ht="24" customHeight="1" thickBot="1" x14ac:dyDescent="0.25">
      <c r="A22" s="19" t="s">
        <v>1</v>
      </c>
      <c r="B22" s="46">
        <v>58</v>
      </c>
      <c r="C22" s="46">
        <v>306</v>
      </c>
      <c r="D22" s="46">
        <v>0</v>
      </c>
      <c r="E22" s="46">
        <v>7</v>
      </c>
      <c r="F22" s="6">
        <f t="shared" si="0"/>
        <v>352.5</v>
      </c>
      <c r="G22" s="2"/>
      <c r="H22" s="21" t="s">
        <v>26</v>
      </c>
      <c r="I22" s="47">
        <v>51</v>
      </c>
      <c r="J22" s="47">
        <v>291</v>
      </c>
      <c r="K22" s="47">
        <v>0</v>
      </c>
      <c r="L22" s="47">
        <v>2</v>
      </c>
      <c r="M22" s="6">
        <f t="shared" si="1"/>
        <v>321.5</v>
      </c>
      <c r="N22" s="3">
        <f>M19+M20+M21+M22</f>
        <v>1351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1444.5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1504.5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1739.5</v>
      </c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81</v>
      </c>
      <c r="G24" s="57"/>
      <c r="H24" s="153"/>
      <c r="I24" s="154"/>
      <c r="J24" s="52" t="s">
        <v>72</v>
      </c>
      <c r="K24" s="55"/>
      <c r="L24" s="55"/>
      <c r="M24" s="56" t="s">
        <v>75</v>
      </c>
      <c r="N24" s="57"/>
      <c r="O24" s="153"/>
      <c r="P24" s="154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85 X CARRERA 50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8550</v>
      </c>
      <c r="M5" s="146"/>
      <c r="N5" s="146"/>
      <c r="O5" s="12"/>
      <c r="P5" s="135" t="s">
        <v>57</v>
      </c>
      <c r="Q5" s="135"/>
      <c r="R5" s="135"/>
      <c r="S5" s="144" t="s">
        <v>93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149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f>'G-1'!S6:U6</f>
        <v>42704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16</v>
      </c>
      <c r="C10" s="46">
        <v>119</v>
      </c>
      <c r="D10" s="46">
        <v>13</v>
      </c>
      <c r="E10" s="46">
        <v>0</v>
      </c>
      <c r="F10" s="48">
        <f>B10*0.5+C10*1+D10*2+E10*2.5</f>
        <v>153</v>
      </c>
      <c r="G10" s="2"/>
      <c r="H10" s="19" t="s">
        <v>4</v>
      </c>
      <c r="I10" s="46">
        <v>28</v>
      </c>
      <c r="J10" s="46">
        <v>154</v>
      </c>
      <c r="K10" s="46">
        <v>8</v>
      </c>
      <c r="L10" s="46">
        <v>4</v>
      </c>
      <c r="M10" s="6">
        <f>I10*0.5+J10*1+K10*2+L10*2.5</f>
        <v>194</v>
      </c>
      <c r="N10" s="9">
        <f>F20+F21+F22+M10</f>
        <v>816</v>
      </c>
      <c r="O10" s="19" t="s">
        <v>43</v>
      </c>
      <c r="P10" s="46">
        <v>31</v>
      </c>
      <c r="Q10" s="46">
        <v>113</v>
      </c>
      <c r="R10" s="46">
        <v>6</v>
      </c>
      <c r="S10" s="46">
        <v>1</v>
      </c>
      <c r="T10" s="6">
        <f>P10*0.5+Q10*1+R10*2+S10*2.5</f>
        <v>143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19</v>
      </c>
      <c r="C11" s="46">
        <v>127</v>
      </c>
      <c r="D11" s="46">
        <v>11</v>
      </c>
      <c r="E11" s="46">
        <v>0</v>
      </c>
      <c r="F11" s="6">
        <f t="shared" ref="F11:F22" si="0">B11*0.5+C11*1+D11*2+E11*2.5</f>
        <v>158.5</v>
      </c>
      <c r="G11" s="2"/>
      <c r="H11" s="19" t="s">
        <v>5</v>
      </c>
      <c r="I11" s="46">
        <v>34</v>
      </c>
      <c r="J11" s="46">
        <v>163</v>
      </c>
      <c r="K11" s="46">
        <v>8</v>
      </c>
      <c r="L11" s="46">
        <v>3</v>
      </c>
      <c r="M11" s="6">
        <f t="shared" ref="M11:M22" si="1">I11*0.5+J11*1+K11*2+L11*2.5</f>
        <v>203.5</v>
      </c>
      <c r="N11" s="9">
        <f>F21+F22+M10+M11</f>
        <v>778</v>
      </c>
      <c r="O11" s="19" t="s">
        <v>44</v>
      </c>
      <c r="P11" s="46">
        <v>36</v>
      </c>
      <c r="Q11" s="46">
        <v>129</v>
      </c>
      <c r="R11" s="46">
        <v>9</v>
      </c>
      <c r="S11" s="46">
        <v>0</v>
      </c>
      <c r="T11" s="6">
        <f t="shared" ref="T11:T21" si="2">P11*0.5+Q11*1+R11*2+S11*2.5</f>
        <v>165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161</v>
      </c>
      <c r="D12" s="46">
        <v>7</v>
      </c>
      <c r="E12" s="46">
        <v>0</v>
      </c>
      <c r="F12" s="6">
        <f t="shared" si="0"/>
        <v>188</v>
      </c>
      <c r="G12" s="2"/>
      <c r="H12" s="19" t="s">
        <v>6</v>
      </c>
      <c r="I12" s="46">
        <v>21</v>
      </c>
      <c r="J12" s="46">
        <v>187</v>
      </c>
      <c r="K12" s="46">
        <v>7</v>
      </c>
      <c r="L12" s="46">
        <v>3</v>
      </c>
      <c r="M12" s="6">
        <f t="shared" si="1"/>
        <v>219</v>
      </c>
      <c r="N12" s="2">
        <f>F22+M10+M11+M12</f>
        <v>802</v>
      </c>
      <c r="O12" s="19" t="s">
        <v>32</v>
      </c>
      <c r="P12" s="46">
        <v>30</v>
      </c>
      <c r="Q12" s="46">
        <v>131</v>
      </c>
      <c r="R12" s="46">
        <v>8</v>
      </c>
      <c r="S12" s="46">
        <v>1</v>
      </c>
      <c r="T12" s="6">
        <f t="shared" si="2"/>
        <v>164.5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117</v>
      </c>
      <c r="D13" s="46">
        <v>8</v>
      </c>
      <c r="E13" s="46">
        <v>0</v>
      </c>
      <c r="F13" s="6">
        <f t="shared" si="0"/>
        <v>147</v>
      </c>
      <c r="G13" s="2">
        <f>F10+F11+F12+F13</f>
        <v>646.5</v>
      </c>
      <c r="H13" s="19" t="s">
        <v>7</v>
      </c>
      <c r="I13" s="46">
        <v>23</v>
      </c>
      <c r="J13" s="46">
        <v>181</v>
      </c>
      <c r="K13" s="46">
        <v>9</v>
      </c>
      <c r="L13" s="46">
        <v>1</v>
      </c>
      <c r="M13" s="6">
        <f t="shared" si="1"/>
        <v>213</v>
      </c>
      <c r="N13" s="2">
        <f t="shared" ref="N13:N18" si="3">M10+M11+M12+M13</f>
        <v>829.5</v>
      </c>
      <c r="O13" s="19" t="s">
        <v>33</v>
      </c>
      <c r="P13" s="46">
        <v>30</v>
      </c>
      <c r="Q13" s="46">
        <v>150</v>
      </c>
      <c r="R13" s="46">
        <v>13</v>
      </c>
      <c r="S13" s="46">
        <v>1</v>
      </c>
      <c r="T13" s="6">
        <f t="shared" si="2"/>
        <v>193.5</v>
      </c>
      <c r="U13" s="2">
        <f t="shared" ref="U13:U21" si="4">T10+T11+T12+T13</f>
        <v>666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27</v>
      </c>
      <c r="C14" s="46">
        <v>156</v>
      </c>
      <c r="D14" s="46">
        <v>10</v>
      </c>
      <c r="E14" s="46">
        <v>3</v>
      </c>
      <c r="F14" s="6">
        <f t="shared" si="0"/>
        <v>197</v>
      </c>
      <c r="G14" s="2">
        <f t="shared" ref="G14:G19" si="5">F11+F12+F13+F14</f>
        <v>690.5</v>
      </c>
      <c r="H14" s="19" t="s">
        <v>9</v>
      </c>
      <c r="I14" s="46">
        <v>19</v>
      </c>
      <c r="J14" s="46">
        <v>174</v>
      </c>
      <c r="K14" s="46">
        <v>7</v>
      </c>
      <c r="L14" s="46">
        <v>1</v>
      </c>
      <c r="M14" s="6">
        <f t="shared" si="1"/>
        <v>200</v>
      </c>
      <c r="N14" s="2">
        <f t="shared" si="3"/>
        <v>835.5</v>
      </c>
      <c r="O14" s="19" t="s">
        <v>29</v>
      </c>
      <c r="P14" s="45">
        <v>46</v>
      </c>
      <c r="Q14" s="45">
        <v>145</v>
      </c>
      <c r="R14" s="45">
        <v>8</v>
      </c>
      <c r="S14" s="45">
        <v>3</v>
      </c>
      <c r="T14" s="6">
        <f t="shared" si="2"/>
        <v>191.5</v>
      </c>
      <c r="U14" s="2">
        <f t="shared" si="4"/>
        <v>714.5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24</v>
      </c>
      <c r="C15" s="46">
        <v>158</v>
      </c>
      <c r="D15" s="46">
        <v>15</v>
      </c>
      <c r="E15" s="46">
        <v>3</v>
      </c>
      <c r="F15" s="6">
        <f t="shared" si="0"/>
        <v>207.5</v>
      </c>
      <c r="G15" s="2">
        <f t="shared" si="5"/>
        <v>739.5</v>
      </c>
      <c r="H15" s="19" t="s">
        <v>12</v>
      </c>
      <c r="I15" s="46">
        <v>15</v>
      </c>
      <c r="J15" s="46">
        <v>164</v>
      </c>
      <c r="K15" s="46">
        <v>5</v>
      </c>
      <c r="L15" s="46">
        <v>2</v>
      </c>
      <c r="M15" s="6">
        <f t="shared" si="1"/>
        <v>186.5</v>
      </c>
      <c r="N15" s="2">
        <f t="shared" si="3"/>
        <v>818.5</v>
      </c>
      <c r="O15" s="18" t="s">
        <v>30</v>
      </c>
      <c r="P15" s="46">
        <v>35</v>
      </c>
      <c r="Q15" s="46">
        <v>183</v>
      </c>
      <c r="R15" s="46">
        <v>13</v>
      </c>
      <c r="S15" s="46">
        <v>1</v>
      </c>
      <c r="T15" s="6">
        <f t="shared" si="2"/>
        <v>229</v>
      </c>
      <c r="U15" s="2">
        <f t="shared" si="4"/>
        <v>778.5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26</v>
      </c>
      <c r="C16" s="46">
        <v>140</v>
      </c>
      <c r="D16" s="46">
        <v>11</v>
      </c>
      <c r="E16" s="46">
        <v>3</v>
      </c>
      <c r="F16" s="6">
        <f t="shared" si="0"/>
        <v>182.5</v>
      </c>
      <c r="G16" s="2">
        <f t="shared" si="5"/>
        <v>734</v>
      </c>
      <c r="H16" s="19" t="s">
        <v>15</v>
      </c>
      <c r="I16" s="46">
        <v>14</v>
      </c>
      <c r="J16" s="46">
        <v>153</v>
      </c>
      <c r="K16" s="46">
        <v>6</v>
      </c>
      <c r="L16" s="46">
        <v>3</v>
      </c>
      <c r="M16" s="6">
        <f t="shared" si="1"/>
        <v>179.5</v>
      </c>
      <c r="N16" s="2">
        <f t="shared" si="3"/>
        <v>779</v>
      </c>
      <c r="O16" s="19" t="s">
        <v>8</v>
      </c>
      <c r="P16" s="46">
        <v>36</v>
      </c>
      <c r="Q16" s="46">
        <v>157</v>
      </c>
      <c r="R16" s="46">
        <v>4</v>
      </c>
      <c r="S16" s="46">
        <v>2</v>
      </c>
      <c r="T16" s="6">
        <f t="shared" si="2"/>
        <v>188</v>
      </c>
      <c r="U16" s="2">
        <f t="shared" si="4"/>
        <v>802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29</v>
      </c>
      <c r="C17" s="46">
        <v>125</v>
      </c>
      <c r="D17" s="46">
        <v>13</v>
      </c>
      <c r="E17" s="46">
        <v>0</v>
      </c>
      <c r="F17" s="6">
        <f t="shared" si="0"/>
        <v>165.5</v>
      </c>
      <c r="G17" s="2">
        <f>F14+F15+F16+F17</f>
        <v>752.5</v>
      </c>
      <c r="H17" s="19" t="s">
        <v>18</v>
      </c>
      <c r="I17" s="46">
        <v>13</v>
      </c>
      <c r="J17" s="46">
        <v>114</v>
      </c>
      <c r="K17" s="46">
        <v>4</v>
      </c>
      <c r="L17" s="46">
        <v>5</v>
      </c>
      <c r="M17" s="6">
        <f t="shared" si="1"/>
        <v>141</v>
      </c>
      <c r="N17" s="2">
        <f t="shared" si="3"/>
        <v>707</v>
      </c>
      <c r="O17" s="19" t="s">
        <v>10</v>
      </c>
      <c r="P17" s="46">
        <v>28</v>
      </c>
      <c r="Q17" s="46">
        <v>168</v>
      </c>
      <c r="R17" s="46">
        <v>7</v>
      </c>
      <c r="S17" s="46">
        <v>1</v>
      </c>
      <c r="T17" s="6">
        <f t="shared" si="2"/>
        <v>198.5</v>
      </c>
      <c r="U17" s="2">
        <f t="shared" si="4"/>
        <v>807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33</v>
      </c>
      <c r="C18" s="46">
        <v>146</v>
      </c>
      <c r="D18" s="46">
        <v>10</v>
      </c>
      <c r="E18" s="46">
        <v>3</v>
      </c>
      <c r="F18" s="6">
        <f t="shared" si="0"/>
        <v>190</v>
      </c>
      <c r="G18" s="2">
        <f t="shared" si="5"/>
        <v>745.5</v>
      </c>
      <c r="H18" s="19" t="s">
        <v>20</v>
      </c>
      <c r="I18" s="46">
        <v>17</v>
      </c>
      <c r="J18" s="46">
        <v>131</v>
      </c>
      <c r="K18" s="46">
        <v>5</v>
      </c>
      <c r="L18" s="46">
        <v>6</v>
      </c>
      <c r="M18" s="6">
        <f t="shared" si="1"/>
        <v>164.5</v>
      </c>
      <c r="N18" s="2">
        <f t="shared" si="3"/>
        <v>671.5</v>
      </c>
      <c r="O18" s="19" t="s">
        <v>13</v>
      </c>
      <c r="P18" s="46">
        <v>34</v>
      </c>
      <c r="Q18" s="46">
        <v>189</v>
      </c>
      <c r="R18" s="46">
        <v>8</v>
      </c>
      <c r="S18" s="46">
        <v>1</v>
      </c>
      <c r="T18" s="6">
        <f t="shared" si="2"/>
        <v>224.5</v>
      </c>
      <c r="U18" s="2">
        <f t="shared" si="4"/>
        <v>840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124</v>
      </c>
      <c r="D19" s="47">
        <v>9</v>
      </c>
      <c r="E19" s="47">
        <v>0</v>
      </c>
      <c r="F19" s="7">
        <f t="shared" si="0"/>
        <v>154</v>
      </c>
      <c r="G19" s="3">
        <f t="shared" si="5"/>
        <v>692</v>
      </c>
      <c r="H19" s="20" t="s">
        <v>22</v>
      </c>
      <c r="I19" s="45">
        <v>29</v>
      </c>
      <c r="J19" s="45">
        <v>134</v>
      </c>
      <c r="K19" s="45">
        <v>7</v>
      </c>
      <c r="L19" s="45">
        <v>4</v>
      </c>
      <c r="M19" s="6">
        <f t="shared" si="1"/>
        <v>172.5</v>
      </c>
      <c r="N19" s="2">
        <f>M16+M17+M18+M19</f>
        <v>657.5</v>
      </c>
      <c r="O19" s="19" t="s">
        <v>16</v>
      </c>
      <c r="P19" s="46">
        <v>31</v>
      </c>
      <c r="Q19" s="46">
        <v>174</v>
      </c>
      <c r="R19" s="46">
        <v>4</v>
      </c>
      <c r="S19" s="46">
        <v>1</v>
      </c>
      <c r="T19" s="6">
        <f t="shared" si="2"/>
        <v>200</v>
      </c>
      <c r="U19" s="2">
        <f t="shared" si="4"/>
        <v>811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49</v>
      </c>
      <c r="C20" s="45">
        <v>189</v>
      </c>
      <c r="D20" s="45">
        <v>9</v>
      </c>
      <c r="E20" s="45">
        <v>4</v>
      </c>
      <c r="F20" s="8">
        <f t="shared" si="0"/>
        <v>241.5</v>
      </c>
      <c r="G20" s="35"/>
      <c r="H20" s="19" t="s">
        <v>24</v>
      </c>
      <c r="I20" s="46">
        <v>19</v>
      </c>
      <c r="J20" s="46">
        <v>152</v>
      </c>
      <c r="K20" s="46">
        <v>9</v>
      </c>
      <c r="L20" s="46">
        <v>2</v>
      </c>
      <c r="M20" s="8">
        <f t="shared" si="1"/>
        <v>184.5</v>
      </c>
      <c r="N20" s="2">
        <f>M17+M18+M19+M20</f>
        <v>662.5</v>
      </c>
      <c r="O20" s="19" t="s">
        <v>45</v>
      </c>
      <c r="P20" s="45">
        <v>28</v>
      </c>
      <c r="Q20" s="45">
        <v>168</v>
      </c>
      <c r="R20" s="45">
        <v>6</v>
      </c>
      <c r="S20" s="45">
        <v>1</v>
      </c>
      <c r="T20" s="8">
        <f t="shared" si="2"/>
        <v>196.5</v>
      </c>
      <c r="U20" s="2">
        <f t="shared" si="4"/>
        <v>819.5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167</v>
      </c>
      <c r="D21" s="46">
        <v>3</v>
      </c>
      <c r="E21" s="46">
        <v>1</v>
      </c>
      <c r="F21" s="6">
        <f t="shared" si="0"/>
        <v>195</v>
      </c>
      <c r="G21" s="36"/>
      <c r="H21" s="20" t="s">
        <v>25</v>
      </c>
      <c r="I21" s="46">
        <v>18</v>
      </c>
      <c r="J21" s="46">
        <v>124</v>
      </c>
      <c r="K21" s="46">
        <v>7</v>
      </c>
      <c r="L21" s="46">
        <v>1</v>
      </c>
      <c r="M21" s="6">
        <f t="shared" si="1"/>
        <v>149.5</v>
      </c>
      <c r="N21" s="2">
        <f>M18+M19+M20+M21</f>
        <v>671</v>
      </c>
      <c r="O21" s="21" t="s">
        <v>46</v>
      </c>
      <c r="P21" s="47">
        <v>30</v>
      </c>
      <c r="Q21" s="47">
        <v>171</v>
      </c>
      <c r="R21" s="47">
        <v>5</v>
      </c>
      <c r="S21" s="47">
        <v>1</v>
      </c>
      <c r="T21" s="7">
        <f t="shared" si="2"/>
        <v>198.5</v>
      </c>
      <c r="U21" s="3">
        <f t="shared" si="4"/>
        <v>819.5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29</v>
      </c>
      <c r="C22" s="46">
        <v>134</v>
      </c>
      <c r="D22" s="46">
        <v>11</v>
      </c>
      <c r="E22" s="46">
        <v>6</v>
      </c>
      <c r="F22" s="6">
        <f t="shared" si="0"/>
        <v>185.5</v>
      </c>
      <c r="G22" s="2"/>
      <c r="H22" s="21" t="s">
        <v>26</v>
      </c>
      <c r="I22" s="47">
        <v>26</v>
      </c>
      <c r="J22" s="47">
        <v>150</v>
      </c>
      <c r="K22" s="47">
        <v>7</v>
      </c>
      <c r="L22" s="47">
        <v>3</v>
      </c>
      <c r="M22" s="6">
        <f t="shared" si="1"/>
        <v>184.5</v>
      </c>
      <c r="N22" s="3">
        <f>M19+M20+M21+M22</f>
        <v>691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752.5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835.5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840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151</v>
      </c>
      <c r="G24" s="57"/>
      <c r="H24" s="153"/>
      <c r="I24" s="154"/>
      <c r="J24" s="52" t="s">
        <v>72</v>
      </c>
      <c r="K24" s="55"/>
      <c r="L24" s="55"/>
      <c r="M24" s="56" t="s">
        <v>66</v>
      </c>
      <c r="N24" s="57"/>
      <c r="O24" s="153"/>
      <c r="P24" s="154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127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85 X CARRERA 50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8550</v>
      </c>
      <c r="M6" s="146"/>
      <c r="N6" s="146"/>
      <c r="O6" s="12"/>
      <c r="P6" s="135" t="s">
        <v>58</v>
      </c>
      <c r="Q6" s="135"/>
      <c r="R6" s="135"/>
      <c r="S6" s="161">
        <f>'G-1'!S6:U6</f>
        <v>42704</v>
      </c>
      <c r="T6" s="161"/>
      <c r="U6" s="16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'G-1'!B10+'G-4'!B10</f>
        <v>70</v>
      </c>
      <c r="C10" s="46">
        <f>'G-1'!C10+'G-4'!C10</f>
        <v>420</v>
      </c>
      <c r="D10" s="46">
        <f>'G-1'!D10+'G-4'!D10</f>
        <v>13</v>
      </c>
      <c r="E10" s="46">
        <f>'G-1'!E10+'G-4'!E10</f>
        <v>6</v>
      </c>
      <c r="F10" s="6">
        <f t="shared" ref="F10:F22" si="0">B10*0.5+C10*1+D10*2+E10*2.5</f>
        <v>496</v>
      </c>
      <c r="G10" s="2"/>
      <c r="H10" s="19" t="s">
        <v>4</v>
      </c>
      <c r="I10" s="46">
        <f>'G-1'!I10+'G-4'!I10</f>
        <v>87</v>
      </c>
      <c r="J10" s="46">
        <f>'G-1'!J10+'G-4'!J10</f>
        <v>408</v>
      </c>
      <c r="K10" s="46">
        <f>'G-1'!K10+'G-4'!K10</f>
        <v>8</v>
      </c>
      <c r="L10" s="46">
        <f>'G-1'!L10+'G-4'!L10</f>
        <v>8</v>
      </c>
      <c r="M10" s="6">
        <f t="shared" ref="M10:M22" si="1">I10*0.5+J10*1+K10*2+L10*2.5</f>
        <v>487.5</v>
      </c>
      <c r="N10" s="9">
        <f>F20+F21+F22+M10</f>
        <v>2126.5</v>
      </c>
      <c r="O10" s="19" t="s">
        <v>43</v>
      </c>
      <c r="P10" s="46">
        <f>'G-1'!P10+'G-4'!P10</f>
        <v>85</v>
      </c>
      <c r="Q10" s="46">
        <f>'G-1'!Q10+'G-4'!Q10</f>
        <v>424</v>
      </c>
      <c r="R10" s="46">
        <f>'G-1'!R10+'G-4'!R10</f>
        <v>6</v>
      </c>
      <c r="S10" s="46">
        <f>'G-1'!S10+'G-4'!S10</f>
        <v>5</v>
      </c>
      <c r="T10" s="6">
        <f t="shared" ref="T10:T21" si="2">P10*0.5+Q10*1+R10*2+S10*2.5</f>
        <v>491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61</v>
      </c>
      <c r="C11" s="46">
        <f>'G-1'!C11+'G-4'!C11</f>
        <v>443</v>
      </c>
      <c r="D11" s="46">
        <f>'G-1'!D11+'G-4'!D11</f>
        <v>11</v>
      </c>
      <c r="E11" s="46">
        <f>'G-1'!E11+'G-4'!E11</f>
        <v>4</v>
      </c>
      <c r="F11" s="6">
        <f t="shared" si="0"/>
        <v>505.5</v>
      </c>
      <c r="G11" s="2"/>
      <c r="H11" s="19" t="s">
        <v>5</v>
      </c>
      <c r="I11" s="46">
        <f>'G-1'!I11+'G-4'!I11</f>
        <v>117</v>
      </c>
      <c r="J11" s="46">
        <f>'G-1'!J11+'G-4'!J11</f>
        <v>553</v>
      </c>
      <c r="K11" s="46">
        <f>'G-1'!K11+'G-4'!K11</f>
        <v>8</v>
      </c>
      <c r="L11" s="46">
        <f>'G-1'!L11+'G-4'!L11</f>
        <v>6</v>
      </c>
      <c r="M11" s="6">
        <f t="shared" si="1"/>
        <v>642.5</v>
      </c>
      <c r="N11" s="9">
        <f>F21+F22+M10+M11</f>
        <v>2198</v>
      </c>
      <c r="O11" s="19" t="s">
        <v>44</v>
      </c>
      <c r="P11" s="46">
        <f>'G-1'!P11+'G-4'!P11</f>
        <v>94</v>
      </c>
      <c r="Q11" s="46">
        <f>'G-1'!Q11+'G-4'!Q11</f>
        <v>422</v>
      </c>
      <c r="R11" s="46">
        <f>'G-1'!R11+'G-4'!R11</f>
        <v>9</v>
      </c>
      <c r="S11" s="46">
        <f>'G-1'!S11+'G-4'!S11</f>
        <v>4</v>
      </c>
      <c r="T11" s="6">
        <f t="shared" si="2"/>
        <v>497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73</v>
      </c>
      <c r="C12" s="46">
        <f>'G-1'!C12+'G-4'!C12</f>
        <v>417</v>
      </c>
      <c r="D12" s="46">
        <f>'G-1'!D12+'G-4'!D12</f>
        <v>9</v>
      </c>
      <c r="E12" s="46">
        <f>'G-1'!E12+'G-4'!E12</f>
        <v>1</v>
      </c>
      <c r="F12" s="6">
        <f t="shared" si="0"/>
        <v>474</v>
      </c>
      <c r="G12" s="2"/>
      <c r="H12" s="19" t="s">
        <v>6</v>
      </c>
      <c r="I12" s="46">
        <f>'G-1'!I12+'G-4'!I12</f>
        <v>88</v>
      </c>
      <c r="J12" s="46">
        <f>'G-1'!J12+'G-4'!J12</f>
        <v>542</v>
      </c>
      <c r="K12" s="46">
        <f>'G-1'!K12+'G-4'!K12</f>
        <v>7</v>
      </c>
      <c r="L12" s="46">
        <f>'G-1'!L12+'G-4'!L12</f>
        <v>5</v>
      </c>
      <c r="M12" s="6">
        <f t="shared" si="1"/>
        <v>612.5</v>
      </c>
      <c r="N12" s="2">
        <f>F22+M10+M11+M12</f>
        <v>2280.5</v>
      </c>
      <c r="O12" s="19" t="s">
        <v>32</v>
      </c>
      <c r="P12" s="46">
        <f>'G-1'!P12+'G-4'!P12</f>
        <v>82</v>
      </c>
      <c r="Q12" s="46">
        <f>'G-1'!Q12+'G-4'!Q12</f>
        <v>470</v>
      </c>
      <c r="R12" s="46">
        <f>'G-1'!R12+'G-4'!R12</f>
        <v>8</v>
      </c>
      <c r="S12" s="46">
        <f>'G-1'!S12+'G-4'!S12</f>
        <v>8</v>
      </c>
      <c r="T12" s="6">
        <f t="shared" si="2"/>
        <v>547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73</v>
      </c>
      <c r="C13" s="46">
        <f>'G-1'!C13+'G-4'!C13</f>
        <v>475</v>
      </c>
      <c r="D13" s="46">
        <f>'G-1'!D13+'G-4'!D13</f>
        <v>8</v>
      </c>
      <c r="E13" s="46">
        <f>'G-1'!E13+'G-4'!E13</f>
        <v>3</v>
      </c>
      <c r="F13" s="6">
        <f t="shared" si="0"/>
        <v>535</v>
      </c>
      <c r="G13" s="2">
        <f t="shared" ref="G13:G19" si="3">F10+F11+F12+F13</f>
        <v>2010.5</v>
      </c>
      <c r="H13" s="19" t="s">
        <v>7</v>
      </c>
      <c r="I13" s="46">
        <f>'G-1'!I13+'G-4'!I13</f>
        <v>86</v>
      </c>
      <c r="J13" s="46">
        <f>'G-1'!J13+'G-4'!J13</f>
        <v>516</v>
      </c>
      <c r="K13" s="46">
        <f>'G-1'!K13+'G-4'!K13</f>
        <v>10</v>
      </c>
      <c r="L13" s="46">
        <f>'G-1'!L13+'G-4'!L13</f>
        <v>5</v>
      </c>
      <c r="M13" s="6">
        <f t="shared" si="1"/>
        <v>591.5</v>
      </c>
      <c r="N13" s="2">
        <f t="shared" ref="N13:N18" si="4">M10+M11+M12+M13</f>
        <v>2334</v>
      </c>
      <c r="O13" s="19" t="s">
        <v>33</v>
      </c>
      <c r="P13" s="46">
        <f>'G-1'!P13+'G-4'!P13</f>
        <v>97</v>
      </c>
      <c r="Q13" s="46">
        <f>'G-1'!Q13+'G-4'!Q13</f>
        <v>478</v>
      </c>
      <c r="R13" s="46">
        <f>'G-1'!R13+'G-4'!R13</f>
        <v>13</v>
      </c>
      <c r="S13" s="46">
        <f>'G-1'!S13+'G-4'!S13</f>
        <v>5</v>
      </c>
      <c r="T13" s="6">
        <f t="shared" si="2"/>
        <v>565</v>
      </c>
      <c r="U13" s="2">
        <f t="shared" ref="U13:U21" si="5">T10+T11+T12+T13</f>
        <v>2100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75</v>
      </c>
      <c r="C14" s="46">
        <f>'G-1'!C14+'G-4'!C14</f>
        <v>459</v>
      </c>
      <c r="D14" s="46">
        <f>'G-1'!D14+'G-4'!D14</f>
        <v>10</v>
      </c>
      <c r="E14" s="46">
        <f>'G-1'!E14+'G-4'!E14</f>
        <v>4</v>
      </c>
      <c r="F14" s="6">
        <f t="shared" si="0"/>
        <v>526.5</v>
      </c>
      <c r="G14" s="2">
        <f t="shared" si="3"/>
        <v>2041</v>
      </c>
      <c r="H14" s="19" t="s">
        <v>9</v>
      </c>
      <c r="I14" s="46">
        <f>'G-1'!I14+'G-4'!I14</f>
        <v>55</v>
      </c>
      <c r="J14" s="46">
        <f>'G-1'!J14+'G-4'!J14</f>
        <v>427</v>
      </c>
      <c r="K14" s="46">
        <f>'G-1'!K14+'G-4'!K14</f>
        <v>7</v>
      </c>
      <c r="L14" s="46">
        <f>'G-1'!L14+'G-4'!L14</f>
        <v>5</v>
      </c>
      <c r="M14" s="6">
        <f t="shared" si="1"/>
        <v>481</v>
      </c>
      <c r="N14" s="2">
        <f t="shared" si="4"/>
        <v>2327.5</v>
      </c>
      <c r="O14" s="19" t="s">
        <v>29</v>
      </c>
      <c r="P14" s="46">
        <f>'G-1'!P14+'G-4'!P14</f>
        <v>121</v>
      </c>
      <c r="Q14" s="46">
        <f>'G-1'!Q14+'G-4'!Q14</f>
        <v>475</v>
      </c>
      <c r="R14" s="46">
        <f>'G-1'!R14+'G-4'!R14</f>
        <v>8</v>
      </c>
      <c r="S14" s="46">
        <f>'G-1'!S14+'G-4'!S14</f>
        <v>5</v>
      </c>
      <c r="T14" s="6">
        <f t="shared" si="2"/>
        <v>564</v>
      </c>
      <c r="U14" s="2">
        <f t="shared" si="5"/>
        <v>2173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59</v>
      </c>
      <c r="C15" s="46">
        <f>'G-1'!C15+'G-4'!C15</f>
        <v>459</v>
      </c>
      <c r="D15" s="46">
        <f>'G-1'!D15+'G-4'!D15</f>
        <v>16</v>
      </c>
      <c r="E15" s="46">
        <f>'G-1'!E15+'G-4'!E15</f>
        <v>9</v>
      </c>
      <c r="F15" s="6">
        <f t="shared" si="0"/>
        <v>543</v>
      </c>
      <c r="G15" s="2">
        <f t="shared" si="3"/>
        <v>2078.5</v>
      </c>
      <c r="H15" s="19" t="s">
        <v>12</v>
      </c>
      <c r="I15" s="46">
        <f>'G-1'!I15+'G-4'!I15</f>
        <v>47</v>
      </c>
      <c r="J15" s="46">
        <f>'G-1'!J15+'G-4'!J15</f>
        <v>416</v>
      </c>
      <c r="K15" s="46">
        <f>'G-1'!K15+'G-4'!K15</f>
        <v>5</v>
      </c>
      <c r="L15" s="46">
        <f>'G-1'!L15+'G-4'!L15</f>
        <v>4</v>
      </c>
      <c r="M15" s="6">
        <f t="shared" si="1"/>
        <v>459.5</v>
      </c>
      <c r="N15" s="2">
        <f t="shared" si="4"/>
        <v>2144.5</v>
      </c>
      <c r="O15" s="18" t="s">
        <v>30</v>
      </c>
      <c r="P15" s="46">
        <f>'G-1'!P15+'G-4'!P15</f>
        <v>139</v>
      </c>
      <c r="Q15" s="46">
        <f>'G-1'!Q15+'G-4'!Q15</f>
        <v>539</v>
      </c>
      <c r="R15" s="46">
        <f>'G-1'!R15+'G-4'!R15</f>
        <v>14</v>
      </c>
      <c r="S15" s="46">
        <f>'G-1'!S15+'G-4'!S15</f>
        <v>5</v>
      </c>
      <c r="T15" s="6">
        <f t="shared" si="2"/>
        <v>649</v>
      </c>
      <c r="U15" s="2">
        <f t="shared" si="5"/>
        <v>2325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85</v>
      </c>
      <c r="C16" s="46">
        <f>'G-1'!C16+'G-4'!C16</f>
        <v>492</v>
      </c>
      <c r="D16" s="46">
        <f>'G-1'!D16+'G-4'!D16</f>
        <v>11</v>
      </c>
      <c r="E16" s="46">
        <f>'G-1'!E16+'G-4'!E16</f>
        <v>7</v>
      </c>
      <c r="F16" s="6">
        <f t="shared" si="0"/>
        <v>574</v>
      </c>
      <c r="G16" s="2">
        <f t="shared" si="3"/>
        <v>2178.5</v>
      </c>
      <c r="H16" s="19" t="s">
        <v>15</v>
      </c>
      <c r="I16" s="46">
        <f>'G-1'!I16+'G-4'!I16</f>
        <v>48</v>
      </c>
      <c r="J16" s="46">
        <f>'G-1'!J16+'G-4'!J16</f>
        <v>396</v>
      </c>
      <c r="K16" s="46">
        <f>'G-1'!K16+'G-4'!K16</f>
        <v>6</v>
      </c>
      <c r="L16" s="46">
        <f>'G-1'!L16+'G-4'!L16</f>
        <v>7</v>
      </c>
      <c r="M16" s="6">
        <f t="shared" si="1"/>
        <v>449.5</v>
      </c>
      <c r="N16" s="2">
        <f t="shared" si="4"/>
        <v>1981.5</v>
      </c>
      <c r="O16" s="19" t="s">
        <v>8</v>
      </c>
      <c r="P16" s="46">
        <f>'G-1'!P16+'G-4'!P16</f>
        <v>134</v>
      </c>
      <c r="Q16" s="46">
        <f>'G-1'!Q16+'G-4'!Q16</f>
        <v>534</v>
      </c>
      <c r="R16" s="46">
        <f>'G-1'!R16+'G-4'!R16</f>
        <v>4</v>
      </c>
      <c r="S16" s="46">
        <f>'G-1'!S16+'G-4'!S16</f>
        <v>5</v>
      </c>
      <c r="T16" s="6">
        <f t="shared" si="2"/>
        <v>621.5</v>
      </c>
      <c r="U16" s="2">
        <f t="shared" si="5"/>
        <v>2399.5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80</v>
      </c>
      <c r="C17" s="46">
        <f>'G-1'!C17+'G-4'!C17</f>
        <v>439</v>
      </c>
      <c r="D17" s="46">
        <f>'G-1'!D17+'G-4'!D17</f>
        <v>13</v>
      </c>
      <c r="E17" s="46">
        <f>'G-1'!E17+'G-4'!E17</f>
        <v>3</v>
      </c>
      <c r="F17" s="6">
        <f t="shared" si="0"/>
        <v>512.5</v>
      </c>
      <c r="G17" s="2">
        <f t="shared" si="3"/>
        <v>2156</v>
      </c>
      <c r="H17" s="19" t="s">
        <v>18</v>
      </c>
      <c r="I17" s="46">
        <f>'G-1'!I17+'G-4'!I17</f>
        <v>54</v>
      </c>
      <c r="J17" s="46">
        <f>'G-1'!J17+'G-4'!J17</f>
        <v>401</v>
      </c>
      <c r="K17" s="46">
        <f>'G-1'!K17+'G-4'!K17</f>
        <v>4</v>
      </c>
      <c r="L17" s="46">
        <f>'G-1'!L17+'G-4'!L17</f>
        <v>9</v>
      </c>
      <c r="M17" s="6">
        <f t="shared" si="1"/>
        <v>458.5</v>
      </c>
      <c r="N17" s="2">
        <f t="shared" si="4"/>
        <v>1848.5</v>
      </c>
      <c r="O17" s="19" t="s">
        <v>10</v>
      </c>
      <c r="P17" s="46">
        <f>'G-1'!P17+'G-4'!P17</f>
        <v>135</v>
      </c>
      <c r="Q17" s="46">
        <f>'G-1'!Q17+'G-4'!Q17</f>
        <v>561</v>
      </c>
      <c r="R17" s="46">
        <f>'G-1'!R17+'G-4'!R17</f>
        <v>7</v>
      </c>
      <c r="S17" s="46">
        <f>'G-1'!S17+'G-4'!S17</f>
        <v>2</v>
      </c>
      <c r="T17" s="6">
        <f t="shared" si="2"/>
        <v>647.5</v>
      </c>
      <c r="U17" s="2">
        <f t="shared" si="5"/>
        <v>2482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93</v>
      </c>
      <c r="C18" s="46">
        <f>'G-1'!C18+'G-4'!C18</f>
        <v>456</v>
      </c>
      <c r="D18" s="46">
        <f>'G-1'!D18+'G-4'!D18</f>
        <v>10</v>
      </c>
      <c r="E18" s="46">
        <f>'G-1'!E18+'G-4'!E18</f>
        <v>10</v>
      </c>
      <c r="F18" s="6">
        <f t="shared" si="0"/>
        <v>547.5</v>
      </c>
      <c r="G18" s="2">
        <f t="shared" si="3"/>
        <v>2177</v>
      </c>
      <c r="H18" s="19" t="s">
        <v>20</v>
      </c>
      <c r="I18" s="46">
        <f>'G-1'!I18+'G-4'!I18</f>
        <v>54</v>
      </c>
      <c r="J18" s="46">
        <f>'G-1'!J18+'G-4'!J18</f>
        <v>468</v>
      </c>
      <c r="K18" s="46">
        <f>'G-1'!K18+'G-4'!K18</f>
        <v>5</v>
      </c>
      <c r="L18" s="46">
        <f>'G-1'!L18+'G-4'!L18</f>
        <v>13</v>
      </c>
      <c r="M18" s="6">
        <f t="shared" si="1"/>
        <v>537.5</v>
      </c>
      <c r="N18" s="2">
        <f t="shared" si="4"/>
        <v>1905</v>
      </c>
      <c r="O18" s="19" t="s">
        <v>13</v>
      </c>
      <c r="P18" s="46">
        <f>'G-1'!P18+'G-4'!P18</f>
        <v>130</v>
      </c>
      <c r="Q18" s="46">
        <f>'G-1'!Q18+'G-4'!Q18</f>
        <v>573</v>
      </c>
      <c r="R18" s="46">
        <f>'G-1'!R18+'G-4'!R18</f>
        <v>8</v>
      </c>
      <c r="S18" s="46">
        <f>'G-1'!S18+'G-4'!S18</f>
        <v>3</v>
      </c>
      <c r="T18" s="6">
        <f t="shared" si="2"/>
        <v>661.5</v>
      </c>
      <c r="U18" s="2">
        <f t="shared" si="5"/>
        <v>2579.5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76</v>
      </c>
      <c r="C19" s="47">
        <f>'G-1'!C19+'G-4'!C19</f>
        <v>415</v>
      </c>
      <c r="D19" s="47">
        <f>'G-1'!D19+'G-4'!D19</f>
        <v>9</v>
      </c>
      <c r="E19" s="47">
        <f>'G-1'!E19+'G-4'!E19</f>
        <v>5</v>
      </c>
      <c r="F19" s="7">
        <f t="shared" si="0"/>
        <v>483.5</v>
      </c>
      <c r="G19" s="3">
        <f t="shared" si="3"/>
        <v>2117.5</v>
      </c>
      <c r="H19" s="20" t="s">
        <v>22</v>
      </c>
      <c r="I19" s="46">
        <f>'G-1'!I19+'G-4'!I19</f>
        <v>75</v>
      </c>
      <c r="J19" s="46">
        <f>'G-1'!J19+'G-4'!J19</f>
        <v>467</v>
      </c>
      <c r="K19" s="46">
        <f>'G-1'!K19+'G-4'!K19</f>
        <v>7</v>
      </c>
      <c r="L19" s="46">
        <f>'G-1'!L19+'G-4'!L19</f>
        <v>9</v>
      </c>
      <c r="M19" s="6">
        <f t="shared" si="1"/>
        <v>541</v>
      </c>
      <c r="N19" s="2">
        <f>M16+M17+M18+M19</f>
        <v>1986.5</v>
      </c>
      <c r="O19" s="19" t="s">
        <v>16</v>
      </c>
      <c r="P19" s="46">
        <f>'G-1'!P19+'G-4'!P19</f>
        <v>106</v>
      </c>
      <c r="Q19" s="46">
        <f>'G-1'!Q19+'G-4'!Q19</f>
        <v>533</v>
      </c>
      <c r="R19" s="46">
        <f>'G-1'!R19+'G-4'!R19</f>
        <v>4</v>
      </c>
      <c r="S19" s="46">
        <f>'G-1'!S19+'G-4'!S19</f>
        <v>4</v>
      </c>
      <c r="T19" s="6">
        <f t="shared" si="2"/>
        <v>604</v>
      </c>
      <c r="U19" s="2">
        <f t="shared" si="5"/>
        <v>2534.5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98</v>
      </c>
      <c r="C20" s="45">
        <f>'G-1'!C20+'G-4'!C20</f>
        <v>489</v>
      </c>
      <c r="D20" s="45">
        <f>'G-1'!D20+'G-4'!D20</f>
        <v>9</v>
      </c>
      <c r="E20" s="45">
        <f>'G-1'!E20+'G-4'!E20</f>
        <v>6</v>
      </c>
      <c r="F20" s="8">
        <f t="shared" si="0"/>
        <v>571</v>
      </c>
      <c r="G20" s="35"/>
      <c r="H20" s="19" t="s">
        <v>24</v>
      </c>
      <c r="I20" s="46">
        <f>'G-1'!I20+'G-4'!I20</f>
        <v>72</v>
      </c>
      <c r="J20" s="46">
        <f>'G-1'!J20+'G-4'!J20</f>
        <v>440</v>
      </c>
      <c r="K20" s="46">
        <f>'G-1'!K20+'G-4'!K20</f>
        <v>9</v>
      </c>
      <c r="L20" s="46">
        <f>'G-1'!L20+'G-4'!L20</f>
        <v>8</v>
      </c>
      <c r="M20" s="8">
        <f t="shared" si="1"/>
        <v>514</v>
      </c>
      <c r="N20" s="2">
        <f>M17+M18+M19+M20</f>
        <v>2051</v>
      </c>
      <c r="O20" s="19" t="s">
        <v>45</v>
      </c>
      <c r="P20" s="46">
        <f>'G-1'!P20+'G-4'!P20</f>
        <v>90</v>
      </c>
      <c r="Q20" s="46">
        <f>'G-1'!Q20+'G-4'!Q20</f>
        <v>516</v>
      </c>
      <c r="R20" s="46">
        <f>'G-1'!R20+'G-4'!R20</f>
        <v>6</v>
      </c>
      <c r="S20" s="46">
        <f>'G-1'!S20+'G-4'!S20</f>
        <v>3</v>
      </c>
      <c r="T20" s="8">
        <f t="shared" si="2"/>
        <v>580.5</v>
      </c>
      <c r="U20" s="2">
        <f t="shared" si="5"/>
        <v>2493.5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95</v>
      </c>
      <c r="C21" s="45">
        <f>'G-1'!C21+'G-4'!C21</f>
        <v>459</v>
      </c>
      <c r="D21" s="45">
        <f>'G-1'!D21+'G-4'!D21</f>
        <v>3</v>
      </c>
      <c r="E21" s="45">
        <f>'G-1'!E21+'G-4'!E21</f>
        <v>7</v>
      </c>
      <c r="F21" s="6">
        <f t="shared" si="0"/>
        <v>530</v>
      </c>
      <c r="G21" s="36"/>
      <c r="H21" s="20" t="s">
        <v>25</v>
      </c>
      <c r="I21" s="46">
        <f>'G-1'!I21+'G-4'!I21</f>
        <v>67</v>
      </c>
      <c r="J21" s="46">
        <f>'G-1'!J21+'G-4'!J21</f>
        <v>421</v>
      </c>
      <c r="K21" s="46">
        <f>'G-1'!K21+'G-4'!K21</f>
        <v>7</v>
      </c>
      <c r="L21" s="46">
        <f>'G-1'!L21+'G-4'!L21</f>
        <v>5</v>
      </c>
      <c r="M21" s="6">
        <f t="shared" si="1"/>
        <v>481</v>
      </c>
      <c r="N21" s="2">
        <f>M18+M19+M20+M21</f>
        <v>2073.5</v>
      </c>
      <c r="O21" s="21" t="s">
        <v>46</v>
      </c>
      <c r="P21" s="47">
        <f>'G-1'!P21+'G-4'!P21</f>
        <v>75</v>
      </c>
      <c r="Q21" s="47">
        <f>'G-1'!Q21+'G-4'!Q21</f>
        <v>490</v>
      </c>
      <c r="R21" s="47">
        <f>'G-1'!R21+'G-4'!R21</f>
        <v>5</v>
      </c>
      <c r="S21" s="47">
        <f>'G-1'!S21+'G-4'!S21</f>
        <v>1</v>
      </c>
      <c r="T21" s="7">
        <f t="shared" si="2"/>
        <v>540</v>
      </c>
      <c r="U21" s="3">
        <f t="shared" si="5"/>
        <v>2386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87</v>
      </c>
      <c r="C22" s="45">
        <f>'G-1'!C22+'G-4'!C22</f>
        <v>440</v>
      </c>
      <c r="D22" s="45">
        <f>'G-1'!D22+'G-4'!D22</f>
        <v>11</v>
      </c>
      <c r="E22" s="45">
        <f>'G-1'!E22+'G-4'!E22</f>
        <v>13</v>
      </c>
      <c r="F22" s="6">
        <f t="shared" si="0"/>
        <v>538</v>
      </c>
      <c r="G22" s="2"/>
      <c r="H22" s="21" t="s">
        <v>26</v>
      </c>
      <c r="I22" s="46">
        <f>'G-1'!I22+'G-4'!I22</f>
        <v>77</v>
      </c>
      <c r="J22" s="46">
        <f>'G-1'!J22+'G-4'!J22</f>
        <v>441</v>
      </c>
      <c r="K22" s="46">
        <f>'G-1'!K22+'G-4'!K22</f>
        <v>7</v>
      </c>
      <c r="L22" s="46">
        <f>'G-1'!L22+'G-4'!L22</f>
        <v>5</v>
      </c>
      <c r="M22" s="6">
        <f t="shared" si="1"/>
        <v>506</v>
      </c>
      <c r="N22" s="3">
        <f>M19+M20+M21+M22</f>
        <v>2042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2178.5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2334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2579.5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72</v>
      </c>
      <c r="D24" s="55"/>
      <c r="E24" s="55"/>
      <c r="F24" s="56" t="s">
        <v>81</v>
      </c>
      <c r="G24" s="57"/>
      <c r="H24" s="153"/>
      <c r="I24" s="154"/>
      <c r="J24" s="52" t="s">
        <v>72</v>
      </c>
      <c r="K24" s="55"/>
      <c r="L24" s="55"/>
      <c r="M24" s="56" t="s">
        <v>152</v>
      </c>
      <c r="N24" s="57"/>
      <c r="O24" s="153"/>
      <c r="P24" s="154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112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82" t="str">
        <f>'G-1'!D5</f>
        <v>CALLE 85 X CARRERA 50</v>
      </c>
      <c r="D5" s="182"/>
      <c r="E5" s="182"/>
      <c r="F5" s="78"/>
      <c r="G5" s="79"/>
      <c r="H5" s="70" t="s">
        <v>53</v>
      </c>
      <c r="I5" s="183">
        <f>'G-1'!L5</f>
        <v>8550</v>
      </c>
      <c r="J5" s="183"/>
    </row>
    <row r="6" spans="1:10" x14ac:dyDescent="0.2">
      <c r="A6" s="135" t="s">
        <v>113</v>
      </c>
      <c r="B6" s="135"/>
      <c r="C6" s="168" t="s">
        <v>153</v>
      </c>
      <c r="D6" s="168"/>
      <c r="E6" s="168"/>
      <c r="F6" s="78"/>
      <c r="G6" s="79"/>
      <c r="H6" s="70" t="s">
        <v>58</v>
      </c>
      <c r="I6" s="169">
        <f>'G-1'!S6</f>
        <v>42704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124</v>
      </c>
      <c r="B10" s="165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126</v>
      </c>
      <c r="D11" s="92" t="s">
        <v>127</v>
      </c>
      <c r="E11" s="93">
        <v>235</v>
      </c>
      <c r="F11" s="93">
        <v>1516</v>
      </c>
      <c r="G11" s="93">
        <v>2</v>
      </c>
      <c r="H11" s="93">
        <v>15</v>
      </c>
      <c r="I11" s="93">
        <f t="shared" ref="I11:I45" si="0">E11*0.5+F11+G11*2+H11*2.5</f>
        <v>1675</v>
      </c>
      <c r="J11" s="94">
        <f>IF(I11=0,"0,00",I11/SUM(I10:I12)*100)</f>
        <v>82.552981764415961</v>
      </c>
    </row>
    <row r="12" spans="1:10" x14ac:dyDescent="0.2">
      <c r="A12" s="163"/>
      <c r="B12" s="166"/>
      <c r="C12" s="95" t="s">
        <v>135</v>
      </c>
      <c r="D12" s="96" t="s">
        <v>128</v>
      </c>
      <c r="E12" s="49">
        <v>36</v>
      </c>
      <c r="F12" s="49">
        <v>319</v>
      </c>
      <c r="G12" s="49">
        <v>1</v>
      </c>
      <c r="H12" s="49">
        <v>6</v>
      </c>
      <c r="I12" s="97">
        <f t="shared" si="0"/>
        <v>354</v>
      </c>
      <c r="J12" s="98">
        <f>IF(I12=0,"0,00",I12/SUM(I10:I12)*100)</f>
        <v>17.447018235584029</v>
      </c>
    </row>
    <row r="13" spans="1:10" x14ac:dyDescent="0.2">
      <c r="A13" s="163"/>
      <c r="B13" s="166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129</v>
      </c>
      <c r="D14" s="92" t="s">
        <v>127</v>
      </c>
      <c r="E14" s="93">
        <v>316</v>
      </c>
      <c r="F14" s="93">
        <v>1865</v>
      </c>
      <c r="G14" s="93">
        <v>1</v>
      </c>
      <c r="H14" s="93">
        <v>23</v>
      </c>
      <c r="I14" s="93">
        <f t="shared" si="0"/>
        <v>2082.5</v>
      </c>
      <c r="J14" s="94">
        <f>IF(I14=0,"0,00",I14/SUM(I13:I15)*100)</f>
        <v>75.12626262626263</v>
      </c>
    </row>
    <row r="15" spans="1:10" x14ac:dyDescent="0.2">
      <c r="A15" s="163"/>
      <c r="B15" s="166"/>
      <c r="C15" s="95" t="s">
        <v>136</v>
      </c>
      <c r="D15" s="96" t="s">
        <v>128</v>
      </c>
      <c r="E15" s="49">
        <v>94</v>
      </c>
      <c r="F15" s="49">
        <v>620</v>
      </c>
      <c r="G15" s="49">
        <v>0</v>
      </c>
      <c r="H15" s="49">
        <v>9</v>
      </c>
      <c r="I15" s="97">
        <f t="shared" si="0"/>
        <v>689.5</v>
      </c>
      <c r="J15" s="98">
        <f>IF(I15=0,"0,00",I15/SUM(I13:I15)*100)</f>
        <v>24.873737373737374</v>
      </c>
    </row>
    <row r="16" spans="1:10" x14ac:dyDescent="0.2">
      <c r="A16" s="163"/>
      <c r="B16" s="166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130</v>
      </c>
      <c r="D17" s="92" t="s">
        <v>127</v>
      </c>
      <c r="E17" s="93">
        <v>328</v>
      </c>
      <c r="F17" s="93">
        <v>1472</v>
      </c>
      <c r="G17" s="93">
        <v>0</v>
      </c>
      <c r="H17" s="93">
        <v>19</v>
      </c>
      <c r="I17" s="93">
        <f t="shared" si="0"/>
        <v>1683.5</v>
      </c>
      <c r="J17" s="94">
        <f>IF(I17=0,"0,00",I17/SUM(I16:I18)*100)</f>
        <v>76.297303421708591</v>
      </c>
    </row>
    <row r="18" spans="1:10" x14ac:dyDescent="0.2">
      <c r="A18" s="164"/>
      <c r="B18" s="167"/>
      <c r="C18" s="100" t="s">
        <v>137</v>
      </c>
      <c r="D18" s="96" t="s">
        <v>128</v>
      </c>
      <c r="E18" s="49">
        <v>82</v>
      </c>
      <c r="F18" s="49">
        <v>465</v>
      </c>
      <c r="G18" s="49">
        <v>1</v>
      </c>
      <c r="H18" s="49">
        <v>6</v>
      </c>
      <c r="I18" s="97">
        <f t="shared" si="0"/>
        <v>523</v>
      </c>
      <c r="J18" s="98">
        <f>IF(I18=0,"0,00",I18/SUM(I16:I18)*100)</f>
        <v>23.702696578291413</v>
      </c>
    </row>
    <row r="19" spans="1:10" x14ac:dyDescent="0.2">
      <c r="A19" s="162" t="s">
        <v>131</v>
      </c>
      <c r="B19" s="165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3"/>
      <c r="B21" s="166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3"/>
      <c r="B24" s="166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4"/>
      <c r="B27" s="167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132</v>
      </c>
      <c r="B28" s="165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133</v>
      </c>
      <c r="B37" s="165">
        <v>2</v>
      </c>
      <c r="C37" s="101"/>
      <c r="D37" s="90" t="s">
        <v>125</v>
      </c>
      <c r="E37" s="50">
        <v>56</v>
      </c>
      <c r="F37" s="50">
        <v>295</v>
      </c>
      <c r="G37" s="50">
        <v>20</v>
      </c>
      <c r="H37" s="50">
        <v>2</v>
      </c>
      <c r="I37" s="50">
        <f t="shared" si="0"/>
        <v>368</v>
      </c>
      <c r="J37" s="91">
        <f>IF(I37=0,"0,00",I37/SUM(I37:I39)*100)</f>
        <v>35.486981677917065</v>
      </c>
    </row>
    <row r="38" spans="1:10" x14ac:dyDescent="0.2">
      <c r="A38" s="163"/>
      <c r="B38" s="166"/>
      <c r="C38" s="89" t="s">
        <v>126</v>
      </c>
      <c r="D38" s="92" t="s">
        <v>127</v>
      </c>
      <c r="E38" s="93">
        <v>119</v>
      </c>
      <c r="F38" s="93">
        <v>517</v>
      </c>
      <c r="G38" s="93">
        <v>35</v>
      </c>
      <c r="H38" s="93">
        <v>9</v>
      </c>
      <c r="I38" s="93">
        <f t="shared" si="0"/>
        <v>669</v>
      </c>
      <c r="J38" s="94">
        <f>IF(I38=0,"0,00",I38/SUM(I37:I39)*100)</f>
        <v>64.513018322082928</v>
      </c>
    </row>
    <row r="39" spans="1:10" x14ac:dyDescent="0.2">
      <c r="A39" s="163"/>
      <c r="B39" s="166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3"/>
      <c r="B40" s="166"/>
      <c r="C40" s="99"/>
      <c r="D40" s="90" t="s">
        <v>125</v>
      </c>
      <c r="E40" s="50">
        <v>40</v>
      </c>
      <c r="F40" s="50">
        <v>195</v>
      </c>
      <c r="G40" s="50">
        <v>10</v>
      </c>
      <c r="H40" s="50">
        <v>5</v>
      </c>
      <c r="I40" s="50">
        <f t="shared" si="0"/>
        <v>247.5</v>
      </c>
      <c r="J40" s="91">
        <f>IF(I40=0,"0,00",I40/SUM(I40:I42)*100)</f>
        <v>24.836929252383342</v>
      </c>
    </row>
    <row r="41" spans="1:10" x14ac:dyDescent="0.2">
      <c r="A41" s="163"/>
      <c r="B41" s="166"/>
      <c r="C41" s="89" t="s">
        <v>129</v>
      </c>
      <c r="D41" s="92" t="s">
        <v>127</v>
      </c>
      <c r="E41" s="93">
        <v>82</v>
      </c>
      <c r="F41" s="93">
        <v>610</v>
      </c>
      <c r="G41" s="93">
        <v>29</v>
      </c>
      <c r="H41" s="93">
        <v>16</v>
      </c>
      <c r="I41" s="93">
        <f t="shared" si="0"/>
        <v>749</v>
      </c>
      <c r="J41" s="94">
        <f>IF(I41=0,"0,00",I41/SUM(I40:I42)*100)</f>
        <v>75.163070747616658</v>
      </c>
    </row>
    <row r="42" spans="1:10" x14ac:dyDescent="0.2">
      <c r="A42" s="163"/>
      <c r="B42" s="166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3"/>
      <c r="B43" s="166"/>
      <c r="C43" s="99"/>
      <c r="D43" s="90" t="s">
        <v>125</v>
      </c>
      <c r="E43" s="50">
        <v>61</v>
      </c>
      <c r="F43" s="50">
        <v>264</v>
      </c>
      <c r="G43" s="50">
        <v>20</v>
      </c>
      <c r="H43" s="50">
        <v>1</v>
      </c>
      <c r="I43" s="50">
        <f t="shared" si="0"/>
        <v>337</v>
      </c>
      <c r="J43" s="91">
        <f>IF(I43=0,"0,00",I43/SUM(I43:I45)*100)</f>
        <v>27.276406313233508</v>
      </c>
    </row>
    <row r="44" spans="1:10" x14ac:dyDescent="0.2">
      <c r="A44" s="163"/>
      <c r="B44" s="166"/>
      <c r="C44" s="89" t="s">
        <v>130</v>
      </c>
      <c r="D44" s="92" t="s">
        <v>127</v>
      </c>
      <c r="E44" s="93">
        <v>136</v>
      </c>
      <c r="F44" s="93">
        <v>769</v>
      </c>
      <c r="G44" s="93">
        <v>22</v>
      </c>
      <c r="H44" s="93">
        <v>7</v>
      </c>
      <c r="I44" s="93">
        <f t="shared" si="0"/>
        <v>898.5</v>
      </c>
      <c r="J44" s="94">
        <f>IF(I44=0,"0,00",I44/SUM(I43:I45)*100)</f>
        <v>72.723593686766492</v>
      </c>
    </row>
    <row r="45" spans="1:10" x14ac:dyDescent="0.2">
      <c r="A45" s="164"/>
      <c r="B45" s="167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AJ8" sqref="AJ8:AM8"/>
    </sheetView>
  </sheetViews>
  <sheetFormatPr baseColWidth="10" defaultRowHeight="12.75" x14ac:dyDescent="0.2"/>
  <cols>
    <col min="2" max="2" width="5.42578125" customWidth="1"/>
    <col min="3" max="3" width="5.140625" customWidth="1"/>
    <col min="4" max="4" width="5" customWidth="1"/>
    <col min="5" max="5" width="5.5703125" customWidth="1"/>
    <col min="6" max="6" width="5.7109375" customWidth="1"/>
    <col min="7" max="7" width="5.5703125" customWidth="1"/>
    <col min="8" max="8" width="4.7109375" customWidth="1"/>
    <col min="9" max="9" width="5.140625" customWidth="1"/>
    <col min="10" max="10" width="5.710937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94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95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96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7" t="s">
        <v>99</v>
      </c>
      <c r="M8" s="187"/>
      <c r="N8" s="187"/>
      <c r="O8" s="186" t="str">
        <f>'G-1'!D5</f>
        <v>CALLE 85 X CARRERA 50</v>
      </c>
      <c r="P8" s="186"/>
      <c r="Q8" s="186"/>
      <c r="R8" s="186"/>
      <c r="S8" s="186"/>
      <c r="T8" s="59"/>
      <c r="U8" s="59"/>
      <c r="V8" s="187" t="s">
        <v>100</v>
      </c>
      <c r="W8" s="187"/>
      <c r="X8" s="187"/>
      <c r="Y8" s="186">
        <f>'G-1'!L5</f>
        <v>8550</v>
      </c>
      <c r="Z8" s="186"/>
      <c r="AA8" s="186"/>
      <c r="AB8" s="59"/>
      <c r="AC8" s="59"/>
      <c r="AD8" s="59"/>
      <c r="AE8" s="59"/>
      <c r="AF8" s="59"/>
      <c r="AG8" s="59"/>
      <c r="AH8" s="187" t="s">
        <v>101</v>
      </c>
      <c r="AI8" s="187"/>
      <c r="AJ8" s="188">
        <f>+'[1]DIAGRAMA DE VOL'!$P$23</f>
        <v>0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134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103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1364</v>
      </c>
      <c r="AV12" s="64">
        <f t="shared" si="0"/>
        <v>1350.5</v>
      </c>
      <c r="AW12" s="64">
        <f t="shared" si="0"/>
        <v>1339</v>
      </c>
      <c r="AX12" s="64">
        <f t="shared" si="0"/>
        <v>1444.5</v>
      </c>
      <c r="AY12" s="64">
        <f t="shared" si="0"/>
        <v>1403.5</v>
      </c>
      <c r="AZ12" s="64">
        <f t="shared" si="0"/>
        <v>1431.5</v>
      </c>
      <c r="BA12" s="64">
        <f t="shared" si="0"/>
        <v>1425.5</v>
      </c>
      <c r="BB12" s="64"/>
      <c r="BC12" s="64"/>
      <c r="BD12" s="64"/>
      <c r="BE12" s="64">
        <f t="shared" ref="BE12:BQ12" si="1">P14</f>
        <v>1310.5</v>
      </c>
      <c r="BF12" s="64">
        <f t="shared" si="1"/>
        <v>1420</v>
      </c>
      <c r="BG12" s="64">
        <f t="shared" si="1"/>
        <v>1478.5</v>
      </c>
      <c r="BH12" s="64">
        <f t="shared" si="1"/>
        <v>1504.5</v>
      </c>
      <c r="BI12" s="64">
        <f t="shared" si="1"/>
        <v>1492</v>
      </c>
      <c r="BJ12" s="64">
        <f t="shared" si="1"/>
        <v>1326</v>
      </c>
      <c r="BK12" s="64">
        <f t="shared" si="1"/>
        <v>1202.5</v>
      </c>
      <c r="BL12" s="64">
        <f t="shared" si="1"/>
        <v>1141.5</v>
      </c>
      <c r="BM12" s="64">
        <f t="shared" si="1"/>
        <v>1233.5</v>
      </c>
      <c r="BN12" s="64">
        <f t="shared" si="1"/>
        <v>1329</v>
      </c>
      <c r="BO12" s="64">
        <f t="shared" si="1"/>
        <v>1388.5</v>
      </c>
      <c r="BP12" s="64">
        <f t="shared" si="1"/>
        <v>1402.5</v>
      </c>
      <c r="BQ12" s="64">
        <f t="shared" si="1"/>
        <v>1351</v>
      </c>
      <c r="BR12" s="64"/>
      <c r="BS12" s="64"/>
      <c r="BT12" s="64"/>
      <c r="BU12" s="64">
        <f t="shared" ref="BU12:CC12" si="2">AG14</f>
        <v>1434</v>
      </c>
      <c r="BV12" s="64">
        <f t="shared" si="2"/>
        <v>1458.5</v>
      </c>
      <c r="BW12" s="64">
        <f t="shared" si="2"/>
        <v>1546.5</v>
      </c>
      <c r="BX12" s="64">
        <f t="shared" si="2"/>
        <v>1597.5</v>
      </c>
      <c r="BY12" s="64">
        <f t="shared" si="2"/>
        <v>1675</v>
      </c>
      <c r="BZ12" s="64">
        <f t="shared" si="2"/>
        <v>1739.5</v>
      </c>
      <c r="CA12" s="64">
        <f t="shared" si="2"/>
        <v>1723.5</v>
      </c>
      <c r="CB12" s="64">
        <f t="shared" si="2"/>
        <v>1674</v>
      </c>
      <c r="CC12" s="64">
        <f t="shared" si="2"/>
        <v>1566.5</v>
      </c>
    </row>
    <row r="13" spans="1:81" ht="16.5" customHeight="1" x14ac:dyDescent="0.2">
      <c r="A13" s="67" t="s">
        <v>104</v>
      </c>
      <c r="B13" s="116">
        <f>'G-1'!F10</f>
        <v>343</v>
      </c>
      <c r="C13" s="116">
        <f>'G-1'!F11</f>
        <v>347</v>
      </c>
      <c r="D13" s="116">
        <f>'G-1'!F12</f>
        <v>286</v>
      </c>
      <c r="E13" s="116">
        <f>'G-1'!F13</f>
        <v>388</v>
      </c>
      <c r="F13" s="116">
        <f>'G-1'!F14</f>
        <v>329.5</v>
      </c>
      <c r="G13" s="116">
        <f>'G-1'!F15</f>
        <v>335.5</v>
      </c>
      <c r="H13" s="116">
        <f>'G-1'!F16</f>
        <v>391.5</v>
      </c>
      <c r="I13" s="116">
        <f>'G-1'!F17</f>
        <v>347</v>
      </c>
      <c r="J13" s="116">
        <f>'G-1'!F18</f>
        <v>357.5</v>
      </c>
      <c r="K13" s="116">
        <f>'G-1'!F19</f>
        <v>329.5</v>
      </c>
      <c r="L13" s="117"/>
      <c r="M13" s="116">
        <f>'G-1'!F20</f>
        <v>329.5</v>
      </c>
      <c r="N13" s="116">
        <f>'G-1'!F21</f>
        <v>335</v>
      </c>
      <c r="O13" s="116">
        <f>'G-1'!F22</f>
        <v>352.5</v>
      </c>
      <c r="P13" s="116">
        <f>'G-1'!M10</f>
        <v>293.5</v>
      </c>
      <c r="Q13" s="116">
        <f>'G-1'!M11</f>
        <v>439</v>
      </c>
      <c r="R13" s="116">
        <f>'G-1'!M12</f>
        <v>393.5</v>
      </c>
      <c r="S13" s="116">
        <f>'G-1'!M13</f>
        <v>378.5</v>
      </c>
      <c r="T13" s="116">
        <f>'G-1'!M14</f>
        <v>281</v>
      </c>
      <c r="U13" s="116">
        <f>'G-1'!M15</f>
        <v>273</v>
      </c>
      <c r="V13" s="116">
        <f>'G-1'!M16</f>
        <v>270</v>
      </c>
      <c r="W13" s="116">
        <f>'G-1'!M17</f>
        <v>317.5</v>
      </c>
      <c r="X13" s="116">
        <f>'G-1'!M18</f>
        <v>373</v>
      </c>
      <c r="Y13" s="116">
        <f>'G-1'!M19</f>
        <v>368.5</v>
      </c>
      <c r="Z13" s="116">
        <f>'G-1'!M20</f>
        <v>329.5</v>
      </c>
      <c r="AA13" s="116">
        <f>'G-1'!M21</f>
        <v>331.5</v>
      </c>
      <c r="AB13" s="116">
        <f>'G-1'!M22</f>
        <v>321.5</v>
      </c>
      <c r="AC13" s="117"/>
      <c r="AD13" s="116">
        <f>'G-1'!T10</f>
        <v>348</v>
      </c>
      <c r="AE13" s="116">
        <f>'G-1'!T11</f>
        <v>332</v>
      </c>
      <c r="AF13" s="116">
        <f>'G-1'!T12</f>
        <v>382.5</v>
      </c>
      <c r="AG13" s="116">
        <f>'G-1'!T13</f>
        <v>371.5</v>
      </c>
      <c r="AH13" s="116">
        <f>'G-1'!T14</f>
        <v>372.5</v>
      </c>
      <c r="AI13" s="116">
        <f>'G-1'!T15</f>
        <v>420</v>
      </c>
      <c r="AJ13" s="116">
        <f>'G-1'!T16</f>
        <v>433.5</v>
      </c>
      <c r="AK13" s="116">
        <f>'G-1'!T17</f>
        <v>449</v>
      </c>
      <c r="AL13" s="116">
        <f>'G-1'!T18</f>
        <v>437</v>
      </c>
      <c r="AM13" s="116">
        <f>'G-1'!T19</f>
        <v>404</v>
      </c>
      <c r="AN13" s="116">
        <f>'G-1'!T20</f>
        <v>384</v>
      </c>
      <c r="AO13" s="116">
        <f>'G-1'!T21</f>
        <v>341.5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1364</v>
      </c>
      <c r="F14" s="116">
        <f t="shared" ref="F14:K14" si="3">C13+D13+E13+F13</f>
        <v>1350.5</v>
      </c>
      <c r="G14" s="116">
        <f t="shared" si="3"/>
        <v>1339</v>
      </c>
      <c r="H14" s="116">
        <f t="shared" si="3"/>
        <v>1444.5</v>
      </c>
      <c r="I14" s="116">
        <f t="shared" si="3"/>
        <v>1403.5</v>
      </c>
      <c r="J14" s="116">
        <f t="shared" si="3"/>
        <v>1431.5</v>
      </c>
      <c r="K14" s="116">
        <f t="shared" si="3"/>
        <v>1425.5</v>
      </c>
      <c r="L14" s="117"/>
      <c r="M14" s="116"/>
      <c r="N14" s="116"/>
      <c r="O14" s="116"/>
      <c r="P14" s="116">
        <f>M13+N13+O13+P13</f>
        <v>1310.5</v>
      </c>
      <c r="Q14" s="116">
        <f t="shared" ref="Q14:AB14" si="4">N13+O13+P13+Q13</f>
        <v>1420</v>
      </c>
      <c r="R14" s="116">
        <f t="shared" si="4"/>
        <v>1478.5</v>
      </c>
      <c r="S14" s="116">
        <f t="shared" si="4"/>
        <v>1504.5</v>
      </c>
      <c r="T14" s="116">
        <f t="shared" si="4"/>
        <v>1492</v>
      </c>
      <c r="U14" s="116">
        <f t="shared" si="4"/>
        <v>1326</v>
      </c>
      <c r="V14" s="116">
        <f t="shared" si="4"/>
        <v>1202.5</v>
      </c>
      <c r="W14" s="116">
        <f t="shared" si="4"/>
        <v>1141.5</v>
      </c>
      <c r="X14" s="116">
        <f t="shared" si="4"/>
        <v>1233.5</v>
      </c>
      <c r="Y14" s="116">
        <f t="shared" si="4"/>
        <v>1329</v>
      </c>
      <c r="Z14" s="116">
        <f t="shared" si="4"/>
        <v>1388.5</v>
      </c>
      <c r="AA14" s="116">
        <f t="shared" si="4"/>
        <v>1402.5</v>
      </c>
      <c r="AB14" s="116">
        <f t="shared" si="4"/>
        <v>1351</v>
      </c>
      <c r="AC14" s="117"/>
      <c r="AD14" s="116"/>
      <c r="AE14" s="116"/>
      <c r="AF14" s="116"/>
      <c r="AG14" s="116">
        <f>AD13+AE13+AF13+AG13</f>
        <v>1434</v>
      </c>
      <c r="AH14" s="116">
        <f t="shared" ref="AH14:AO14" si="5">AE13+AF13+AG13+AH13</f>
        <v>1458.5</v>
      </c>
      <c r="AI14" s="116">
        <f t="shared" si="5"/>
        <v>1546.5</v>
      </c>
      <c r="AJ14" s="116">
        <f t="shared" si="5"/>
        <v>1597.5</v>
      </c>
      <c r="AK14" s="116">
        <f t="shared" si="5"/>
        <v>1675</v>
      </c>
      <c r="AL14" s="116">
        <f t="shared" si="5"/>
        <v>1739.5</v>
      </c>
      <c r="AM14" s="116">
        <f t="shared" si="5"/>
        <v>1723.5</v>
      </c>
      <c r="AN14" s="116">
        <f t="shared" si="5"/>
        <v>1674</v>
      </c>
      <c r="AO14" s="116">
        <f t="shared" si="5"/>
        <v>1566.5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0.82552981764415956</v>
      </c>
      <c r="H15" s="119"/>
      <c r="I15" s="119" t="s">
        <v>109</v>
      </c>
      <c r="J15" s="120">
        <f>DIRECCIONALIDAD!J12/100</f>
        <v>0.17447018235584028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0.7512626262626263</v>
      </c>
      <c r="V15" s="119"/>
      <c r="W15" s="119"/>
      <c r="X15" s="119"/>
      <c r="Y15" s="119" t="s">
        <v>109</v>
      </c>
      <c r="Z15" s="120">
        <f>DIRECCIONALIDAD!J15/100</f>
        <v>0.24873737373737373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0.76297303421708595</v>
      </c>
      <c r="AL15" s="119"/>
      <c r="AM15" s="119"/>
      <c r="AN15" s="119" t="s">
        <v>109</v>
      </c>
      <c r="AO15" s="122">
        <f>DIRECCIONALIDAD!J18/100</f>
        <v>0.23702696578291413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150</v>
      </c>
      <c r="B16" s="129">
        <f>MAX(B14:K14)</f>
        <v>1444.5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1192.4778215869885</v>
      </c>
      <c r="H16" s="119"/>
      <c r="I16" s="119" t="s">
        <v>109</v>
      </c>
      <c r="J16" s="130">
        <f>+B16*J15</f>
        <v>252.02217841301129</v>
      </c>
      <c r="K16" s="121"/>
      <c r="L16" s="115"/>
      <c r="M16" s="129">
        <f>MAX(M14:AB14)</f>
        <v>1504.5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1130.2746212121212</v>
      </c>
      <c r="V16" s="119"/>
      <c r="W16" s="119"/>
      <c r="X16" s="119"/>
      <c r="Y16" s="119" t="s">
        <v>109</v>
      </c>
      <c r="Z16" s="131">
        <f>+M16*Z15</f>
        <v>374.22537878787875</v>
      </c>
      <c r="AA16" s="119"/>
      <c r="AB16" s="121"/>
      <c r="AC16" s="115"/>
      <c r="AD16" s="129">
        <f>MAX(AD14:AO14)</f>
        <v>1739.5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1327.191593020621</v>
      </c>
      <c r="AL16" s="119"/>
      <c r="AM16" s="119"/>
      <c r="AN16" s="119" t="s">
        <v>109</v>
      </c>
      <c r="AO16" s="132">
        <f>+AD16*AO15</f>
        <v>412.30840697937913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103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646.5</v>
      </c>
      <c r="AV19" s="68">
        <f t="shared" si="12"/>
        <v>690.5</v>
      </c>
      <c r="AW19" s="68">
        <f t="shared" si="12"/>
        <v>739.5</v>
      </c>
      <c r="AX19" s="68">
        <f t="shared" si="12"/>
        <v>734</v>
      </c>
      <c r="AY19" s="68">
        <f t="shared" si="12"/>
        <v>752.5</v>
      </c>
      <c r="AZ19" s="68">
        <f t="shared" si="12"/>
        <v>745.5</v>
      </c>
      <c r="BA19" s="68">
        <f t="shared" si="12"/>
        <v>692</v>
      </c>
      <c r="BB19" s="68"/>
      <c r="BC19" s="68"/>
      <c r="BD19" s="68"/>
      <c r="BE19" s="68">
        <f t="shared" ref="BE19:BQ19" si="13">P27</f>
        <v>816</v>
      </c>
      <c r="BF19" s="68">
        <f t="shared" si="13"/>
        <v>778</v>
      </c>
      <c r="BG19" s="68">
        <f t="shared" si="13"/>
        <v>802</v>
      </c>
      <c r="BH19" s="68">
        <f t="shared" si="13"/>
        <v>829.5</v>
      </c>
      <c r="BI19" s="68">
        <f t="shared" si="13"/>
        <v>835.5</v>
      </c>
      <c r="BJ19" s="68">
        <f t="shared" si="13"/>
        <v>818.5</v>
      </c>
      <c r="BK19" s="68">
        <f t="shared" si="13"/>
        <v>779</v>
      </c>
      <c r="BL19" s="68">
        <f t="shared" si="13"/>
        <v>707</v>
      </c>
      <c r="BM19" s="68">
        <f t="shared" si="13"/>
        <v>671.5</v>
      </c>
      <c r="BN19" s="68">
        <f t="shared" si="13"/>
        <v>657.5</v>
      </c>
      <c r="BO19" s="68">
        <f t="shared" si="13"/>
        <v>662.5</v>
      </c>
      <c r="BP19" s="68">
        <f t="shared" si="13"/>
        <v>671</v>
      </c>
      <c r="BQ19" s="68">
        <f t="shared" si="13"/>
        <v>691</v>
      </c>
      <c r="BR19" s="68"/>
      <c r="BS19" s="68"/>
      <c r="BT19" s="68"/>
      <c r="BU19" s="68">
        <f t="shared" ref="BU19:CC19" si="14">AG27</f>
        <v>666</v>
      </c>
      <c r="BV19" s="68">
        <f t="shared" si="14"/>
        <v>714.5</v>
      </c>
      <c r="BW19" s="68">
        <f t="shared" si="14"/>
        <v>778.5</v>
      </c>
      <c r="BX19" s="68">
        <f t="shared" si="14"/>
        <v>802</v>
      </c>
      <c r="BY19" s="68">
        <f t="shared" si="14"/>
        <v>807</v>
      </c>
      <c r="BZ19" s="68">
        <f t="shared" si="14"/>
        <v>840</v>
      </c>
      <c r="CA19" s="68">
        <f t="shared" si="14"/>
        <v>811</v>
      </c>
      <c r="CB19" s="68">
        <f t="shared" si="14"/>
        <v>819.5</v>
      </c>
      <c r="CC19" s="68">
        <f t="shared" si="14"/>
        <v>819.5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4" t="s">
        <v>103</v>
      </c>
      <c r="U21" s="184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2010.5</v>
      </c>
      <c r="AV21" s="59">
        <f t="shared" si="18"/>
        <v>2041</v>
      </c>
      <c r="AW21" s="59">
        <f t="shared" si="18"/>
        <v>2078.5</v>
      </c>
      <c r="AX21" s="59">
        <f t="shared" si="18"/>
        <v>2178.5</v>
      </c>
      <c r="AY21" s="59">
        <f t="shared" si="18"/>
        <v>2156</v>
      </c>
      <c r="AZ21" s="59">
        <f t="shared" si="18"/>
        <v>2177</v>
      </c>
      <c r="BA21" s="59">
        <f t="shared" si="18"/>
        <v>2117.5</v>
      </c>
      <c r="BB21" s="59"/>
      <c r="BC21" s="59"/>
      <c r="BD21" s="59"/>
      <c r="BE21" s="59">
        <f t="shared" ref="BE21:BQ21" si="19">P32</f>
        <v>2126.5</v>
      </c>
      <c r="BF21" s="59">
        <f t="shared" si="19"/>
        <v>2198</v>
      </c>
      <c r="BG21" s="59">
        <f t="shared" si="19"/>
        <v>2280.5</v>
      </c>
      <c r="BH21" s="59">
        <f t="shared" si="19"/>
        <v>2334</v>
      </c>
      <c r="BI21" s="59">
        <f t="shared" si="19"/>
        <v>2327.5</v>
      </c>
      <c r="BJ21" s="59">
        <f t="shared" si="19"/>
        <v>2144.5</v>
      </c>
      <c r="BK21" s="59">
        <f t="shared" si="19"/>
        <v>1981.5</v>
      </c>
      <c r="BL21" s="59">
        <f t="shared" si="19"/>
        <v>1848.5</v>
      </c>
      <c r="BM21" s="59">
        <f t="shared" si="19"/>
        <v>1905</v>
      </c>
      <c r="BN21" s="59">
        <f t="shared" si="19"/>
        <v>1986.5</v>
      </c>
      <c r="BO21" s="59">
        <f t="shared" si="19"/>
        <v>2051</v>
      </c>
      <c r="BP21" s="59">
        <f t="shared" si="19"/>
        <v>2073.5</v>
      </c>
      <c r="BQ21" s="59">
        <f t="shared" si="19"/>
        <v>2042</v>
      </c>
      <c r="BR21" s="59"/>
      <c r="BS21" s="59"/>
      <c r="BT21" s="59"/>
      <c r="BU21" s="59">
        <f t="shared" ref="BU21:CC21" si="20">AG32</f>
        <v>2100</v>
      </c>
      <c r="BV21" s="59">
        <f t="shared" si="20"/>
        <v>2173</v>
      </c>
      <c r="BW21" s="59">
        <f t="shared" si="20"/>
        <v>2325</v>
      </c>
      <c r="BX21" s="59">
        <f t="shared" si="20"/>
        <v>2399.5</v>
      </c>
      <c r="BY21" s="59">
        <f t="shared" si="20"/>
        <v>2482</v>
      </c>
      <c r="BZ21" s="59">
        <f t="shared" si="20"/>
        <v>2579.5</v>
      </c>
      <c r="CA21" s="59">
        <f t="shared" si="20"/>
        <v>2534.5</v>
      </c>
      <c r="CB21" s="59">
        <f t="shared" si="20"/>
        <v>2493.5</v>
      </c>
      <c r="CC21" s="59">
        <f t="shared" si="20"/>
        <v>2386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4" t="s">
        <v>103</v>
      </c>
      <c r="U25" s="184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153</v>
      </c>
      <c r="C26" s="116">
        <f>'G-4'!F11</f>
        <v>158.5</v>
      </c>
      <c r="D26" s="116">
        <f>'G-4'!F12</f>
        <v>188</v>
      </c>
      <c r="E26" s="116">
        <f>'G-4'!F13</f>
        <v>147</v>
      </c>
      <c r="F26" s="116">
        <f>'G-4'!F14</f>
        <v>197</v>
      </c>
      <c r="G26" s="116">
        <f>'G-4'!F15</f>
        <v>207.5</v>
      </c>
      <c r="H26" s="116">
        <f>'G-4'!F16</f>
        <v>182.5</v>
      </c>
      <c r="I26" s="116">
        <f>'G-4'!F17</f>
        <v>165.5</v>
      </c>
      <c r="J26" s="116">
        <f>'G-4'!F18</f>
        <v>190</v>
      </c>
      <c r="K26" s="116">
        <f>'G-4'!F19</f>
        <v>154</v>
      </c>
      <c r="L26" s="117"/>
      <c r="M26" s="116">
        <f>'G-4'!F20</f>
        <v>241.5</v>
      </c>
      <c r="N26" s="116">
        <f>'G-4'!F21</f>
        <v>195</v>
      </c>
      <c r="O26" s="116">
        <f>'G-4'!F22</f>
        <v>185.5</v>
      </c>
      <c r="P26" s="116">
        <f>'G-4'!M10</f>
        <v>194</v>
      </c>
      <c r="Q26" s="116">
        <f>'G-4'!M11</f>
        <v>203.5</v>
      </c>
      <c r="R26" s="116">
        <f>'G-4'!M12</f>
        <v>219</v>
      </c>
      <c r="S26" s="116">
        <f>'G-4'!M13</f>
        <v>213</v>
      </c>
      <c r="T26" s="116">
        <f>'G-4'!M14</f>
        <v>200</v>
      </c>
      <c r="U26" s="116">
        <f>'G-4'!M15</f>
        <v>186.5</v>
      </c>
      <c r="V26" s="116">
        <f>'G-4'!M16</f>
        <v>179.5</v>
      </c>
      <c r="W26" s="116">
        <f>'G-4'!M17</f>
        <v>141</v>
      </c>
      <c r="X26" s="116">
        <f>'G-4'!M18</f>
        <v>164.5</v>
      </c>
      <c r="Y26" s="116">
        <f>'G-4'!M19</f>
        <v>172.5</v>
      </c>
      <c r="Z26" s="116">
        <f>'G-4'!M20</f>
        <v>184.5</v>
      </c>
      <c r="AA26" s="116">
        <f>'G-4'!M21</f>
        <v>149.5</v>
      </c>
      <c r="AB26" s="116">
        <f>'G-4'!M22</f>
        <v>184.5</v>
      </c>
      <c r="AC26" s="117"/>
      <c r="AD26" s="116">
        <f>'G-4'!T10</f>
        <v>143</v>
      </c>
      <c r="AE26" s="116">
        <f>'G-4'!T11</f>
        <v>165</v>
      </c>
      <c r="AF26" s="116">
        <f>'G-4'!T12</f>
        <v>164.5</v>
      </c>
      <c r="AG26" s="116">
        <f>'G-4'!T13</f>
        <v>193.5</v>
      </c>
      <c r="AH26" s="116">
        <f>'G-4'!T14</f>
        <v>191.5</v>
      </c>
      <c r="AI26" s="116">
        <f>'G-4'!T15</f>
        <v>229</v>
      </c>
      <c r="AJ26" s="116">
        <f>'G-4'!T16</f>
        <v>188</v>
      </c>
      <c r="AK26" s="116">
        <f>'G-4'!T17</f>
        <v>198.5</v>
      </c>
      <c r="AL26" s="116">
        <f>'G-4'!T18</f>
        <v>224.5</v>
      </c>
      <c r="AM26" s="116">
        <f>'G-4'!T19</f>
        <v>200</v>
      </c>
      <c r="AN26" s="116">
        <f>'G-4'!T20</f>
        <v>196.5</v>
      </c>
      <c r="AO26" s="116">
        <f>'G-4'!T21</f>
        <v>198.5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646.5</v>
      </c>
      <c r="F27" s="116">
        <f t="shared" ref="F27:K27" si="24">C26+D26+E26+F26</f>
        <v>690.5</v>
      </c>
      <c r="G27" s="116">
        <f t="shared" si="24"/>
        <v>739.5</v>
      </c>
      <c r="H27" s="116">
        <f t="shared" si="24"/>
        <v>734</v>
      </c>
      <c r="I27" s="116">
        <f t="shared" si="24"/>
        <v>752.5</v>
      </c>
      <c r="J27" s="116">
        <f t="shared" si="24"/>
        <v>745.5</v>
      </c>
      <c r="K27" s="116">
        <f t="shared" si="24"/>
        <v>692</v>
      </c>
      <c r="L27" s="117"/>
      <c r="M27" s="116"/>
      <c r="N27" s="116"/>
      <c r="O27" s="116"/>
      <c r="P27" s="116">
        <f>M26+N26+O26+P26</f>
        <v>816</v>
      </c>
      <c r="Q27" s="116">
        <f t="shared" ref="Q27:AB27" si="25">N26+O26+P26+Q26</f>
        <v>778</v>
      </c>
      <c r="R27" s="116">
        <f t="shared" si="25"/>
        <v>802</v>
      </c>
      <c r="S27" s="116">
        <f t="shared" si="25"/>
        <v>829.5</v>
      </c>
      <c r="T27" s="116">
        <f t="shared" si="25"/>
        <v>835.5</v>
      </c>
      <c r="U27" s="116">
        <f t="shared" si="25"/>
        <v>818.5</v>
      </c>
      <c r="V27" s="116">
        <f t="shared" si="25"/>
        <v>779</v>
      </c>
      <c r="W27" s="116">
        <f t="shared" si="25"/>
        <v>707</v>
      </c>
      <c r="X27" s="116">
        <f t="shared" si="25"/>
        <v>671.5</v>
      </c>
      <c r="Y27" s="116">
        <f t="shared" si="25"/>
        <v>657.5</v>
      </c>
      <c r="Z27" s="116">
        <f t="shared" si="25"/>
        <v>662.5</v>
      </c>
      <c r="AA27" s="116">
        <f t="shared" si="25"/>
        <v>671</v>
      </c>
      <c r="AB27" s="116">
        <f t="shared" si="25"/>
        <v>691</v>
      </c>
      <c r="AC27" s="117"/>
      <c r="AD27" s="116"/>
      <c r="AE27" s="116"/>
      <c r="AF27" s="116"/>
      <c r="AG27" s="116">
        <f>AD26+AE26+AF26+AG26</f>
        <v>666</v>
      </c>
      <c r="AH27" s="116">
        <f t="shared" ref="AH27:AO27" si="26">AE26+AF26+AG26+AH26</f>
        <v>714.5</v>
      </c>
      <c r="AI27" s="116">
        <f t="shared" si="26"/>
        <v>778.5</v>
      </c>
      <c r="AJ27" s="116">
        <f t="shared" si="26"/>
        <v>802</v>
      </c>
      <c r="AK27" s="116">
        <f t="shared" si="26"/>
        <v>807</v>
      </c>
      <c r="AL27" s="116">
        <f t="shared" si="26"/>
        <v>840</v>
      </c>
      <c r="AM27" s="116">
        <f t="shared" si="26"/>
        <v>811</v>
      </c>
      <c r="AN27" s="116">
        <f t="shared" si="26"/>
        <v>819.5</v>
      </c>
      <c r="AO27" s="116">
        <f t="shared" si="26"/>
        <v>819.5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0.35486981677917062</v>
      </c>
      <c r="E28" s="119"/>
      <c r="F28" s="119" t="s">
        <v>108</v>
      </c>
      <c r="G28" s="120">
        <f>DIRECCIONALIDAD!J38/100</f>
        <v>0.64513018322082927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0.24836929252383341</v>
      </c>
      <c r="Q28" s="119"/>
      <c r="R28" s="119"/>
      <c r="S28" s="119"/>
      <c r="T28" s="119" t="s">
        <v>108</v>
      </c>
      <c r="U28" s="120">
        <f>DIRECCIONALIDAD!J41/100</f>
        <v>0.75163070747616656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0.27276406313233509</v>
      </c>
      <c r="AG28" s="119"/>
      <c r="AH28" s="119"/>
      <c r="AI28" s="119"/>
      <c r="AJ28" s="119" t="s">
        <v>108</v>
      </c>
      <c r="AK28" s="120">
        <f>DIRECCIONALIDAD!J44/100</f>
        <v>0.72723593686766497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8" t="s">
        <v>150</v>
      </c>
      <c r="B29" s="129">
        <f>MAX(B27:K27)</f>
        <v>752.5</v>
      </c>
      <c r="C29" s="119" t="s">
        <v>107</v>
      </c>
      <c r="D29" s="130">
        <f>+B29*D28</f>
        <v>267.03953712632591</v>
      </c>
      <c r="E29" s="119"/>
      <c r="F29" s="119" t="s">
        <v>108</v>
      </c>
      <c r="G29" s="130">
        <f>+B29*G28</f>
        <v>485.46046287367403</v>
      </c>
      <c r="H29" s="119"/>
      <c r="I29" s="119" t="s">
        <v>109</v>
      </c>
      <c r="J29" s="130">
        <f>+B29*J28</f>
        <v>0</v>
      </c>
      <c r="K29" s="121"/>
      <c r="L29" s="115"/>
      <c r="M29" s="129">
        <f>MAX(M27:AB27)</f>
        <v>835.5</v>
      </c>
      <c r="N29" s="119"/>
      <c r="O29" s="119" t="s">
        <v>107</v>
      </c>
      <c r="P29" s="131">
        <f>+M29*P28</f>
        <v>207.51254390366282</v>
      </c>
      <c r="Q29" s="119"/>
      <c r="R29" s="119"/>
      <c r="S29" s="119"/>
      <c r="T29" s="119" t="s">
        <v>108</v>
      </c>
      <c r="U29" s="131">
        <f>+M29*U28</f>
        <v>627.98745609633716</v>
      </c>
      <c r="V29" s="119"/>
      <c r="W29" s="119"/>
      <c r="X29" s="119"/>
      <c r="Y29" s="119" t="s">
        <v>109</v>
      </c>
      <c r="Z29" s="131">
        <f>+M29*Z28</f>
        <v>0</v>
      </c>
      <c r="AA29" s="119"/>
      <c r="AB29" s="121"/>
      <c r="AC29" s="115"/>
      <c r="AD29" s="129">
        <f>MAX(AD27:AO27)</f>
        <v>840</v>
      </c>
      <c r="AE29" s="119" t="s">
        <v>107</v>
      </c>
      <c r="AF29" s="130">
        <f>+AD29*AF28</f>
        <v>229.12181303116148</v>
      </c>
      <c r="AG29" s="119"/>
      <c r="AH29" s="119"/>
      <c r="AI29" s="119"/>
      <c r="AJ29" s="119" t="s">
        <v>108</v>
      </c>
      <c r="AK29" s="130">
        <f>+AD29*AK28</f>
        <v>610.87818696883858</v>
      </c>
      <c r="AL29" s="119"/>
      <c r="AM29" s="119"/>
      <c r="AN29" s="119" t="s">
        <v>109</v>
      </c>
      <c r="AO29" s="132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4" t="s">
        <v>103</v>
      </c>
      <c r="U30" s="184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496</v>
      </c>
      <c r="C31" s="116">
        <f t="shared" ref="C31:K31" si="27">C13+C18+C22+C26</f>
        <v>505.5</v>
      </c>
      <c r="D31" s="116">
        <f t="shared" si="27"/>
        <v>474</v>
      </c>
      <c r="E31" s="116">
        <f t="shared" si="27"/>
        <v>535</v>
      </c>
      <c r="F31" s="116">
        <f t="shared" si="27"/>
        <v>526.5</v>
      </c>
      <c r="G31" s="116">
        <f t="shared" si="27"/>
        <v>543</v>
      </c>
      <c r="H31" s="116">
        <f t="shared" si="27"/>
        <v>574</v>
      </c>
      <c r="I31" s="116">
        <f t="shared" si="27"/>
        <v>512.5</v>
      </c>
      <c r="J31" s="116">
        <f t="shared" si="27"/>
        <v>547.5</v>
      </c>
      <c r="K31" s="116">
        <f t="shared" si="27"/>
        <v>483.5</v>
      </c>
      <c r="L31" s="117"/>
      <c r="M31" s="116">
        <f>M13+M18+M22+M26</f>
        <v>571</v>
      </c>
      <c r="N31" s="116">
        <f t="shared" ref="N31:AB31" si="28">N13+N18+N22+N26</f>
        <v>530</v>
      </c>
      <c r="O31" s="116">
        <f t="shared" si="28"/>
        <v>538</v>
      </c>
      <c r="P31" s="116">
        <f t="shared" si="28"/>
        <v>487.5</v>
      </c>
      <c r="Q31" s="116">
        <f t="shared" si="28"/>
        <v>642.5</v>
      </c>
      <c r="R31" s="116">
        <f t="shared" si="28"/>
        <v>612.5</v>
      </c>
      <c r="S31" s="116">
        <f t="shared" si="28"/>
        <v>591.5</v>
      </c>
      <c r="T31" s="116">
        <f t="shared" si="28"/>
        <v>481</v>
      </c>
      <c r="U31" s="116">
        <f t="shared" si="28"/>
        <v>459.5</v>
      </c>
      <c r="V31" s="116">
        <f t="shared" si="28"/>
        <v>449.5</v>
      </c>
      <c r="W31" s="116">
        <f t="shared" si="28"/>
        <v>458.5</v>
      </c>
      <c r="X31" s="116">
        <f t="shared" si="28"/>
        <v>537.5</v>
      </c>
      <c r="Y31" s="116">
        <f t="shared" si="28"/>
        <v>541</v>
      </c>
      <c r="Z31" s="116">
        <f t="shared" si="28"/>
        <v>514</v>
      </c>
      <c r="AA31" s="116">
        <f t="shared" si="28"/>
        <v>481</v>
      </c>
      <c r="AB31" s="116">
        <f t="shared" si="28"/>
        <v>506</v>
      </c>
      <c r="AC31" s="117"/>
      <c r="AD31" s="116">
        <f>AD13+AD18+AD22+AD26</f>
        <v>491</v>
      </c>
      <c r="AE31" s="116">
        <f t="shared" ref="AE31:AO31" si="29">AE13+AE18+AE22+AE26</f>
        <v>497</v>
      </c>
      <c r="AF31" s="116">
        <f t="shared" si="29"/>
        <v>547</v>
      </c>
      <c r="AG31" s="116">
        <f t="shared" si="29"/>
        <v>565</v>
      </c>
      <c r="AH31" s="116">
        <f t="shared" si="29"/>
        <v>564</v>
      </c>
      <c r="AI31" s="116">
        <f t="shared" si="29"/>
        <v>649</v>
      </c>
      <c r="AJ31" s="116">
        <f t="shared" si="29"/>
        <v>621.5</v>
      </c>
      <c r="AK31" s="116">
        <f t="shared" si="29"/>
        <v>647.5</v>
      </c>
      <c r="AL31" s="116">
        <f t="shared" si="29"/>
        <v>661.5</v>
      </c>
      <c r="AM31" s="116">
        <f t="shared" si="29"/>
        <v>604</v>
      </c>
      <c r="AN31" s="116">
        <f t="shared" si="29"/>
        <v>580.5</v>
      </c>
      <c r="AO31" s="116">
        <f t="shared" si="29"/>
        <v>540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2010.5</v>
      </c>
      <c r="F32" s="116">
        <f t="shared" ref="F32:K32" si="30">C31+D31+E31+F31</f>
        <v>2041</v>
      </c>
      <c r="G32" s="116">
        <f t="shared" si="30"/>
        <v>2078.5</v>
      </c>
      <c r="H32" s="116">
        <f t="shared" si="30"/>
        <v>2178.5</v>
      </c>
      <c r="I32" s="116">
        <f t="shared" si="30"/>
        <v>2156</v>
      </c>
      <c r="J32" s="116">
        <f t="shared" si="30"/>
        <v>2177</v>
      </c>
      <c r="K32" s="116">
        <f t="shared" si="30"/>
        <v>2117.5</v>
      </c>
      <c r="L32" s="117"/>
      <c r="M32" s="116"/>
      <c r="N32" s="116"/>
      <c r="O32" s="116"/>
      <c r="P32" s="116">
        <f>M31+N31+O31+P31</f>
        <v>2126.5</v>
      </c>
      <c r="Q32" s="116">
        <f t="shared" ref="Q32:AB32" si="31">N31+O31+P31+Q31</f>
        <v>2198</v>
      </c>
      <c r="R32" s="116">
        <f t="shared" si="31"/>
        <v>2280.5</v>
      </c>
      <c r="S32" s="116">
        <f t="shared" si="31"/>
        <v>2334</v>
      </c>
      <c r="T32" s="116">
        <f t="shared" si="31"/>
        <v>2327.5</v>
      </c>
      <c r="U32" s="116">
        <f t="shared" si="31"/>
        <v>2144.5</v>
      </c>
      <c r="V32" s="116">
        <f t="shared" si="31"/>
        <v>1981.5</v>
      </c>
      <c r="W32" s="116">
        <f t="shared" si="31"/>
        <v>1848.5</v>
      </c>
      <c r="X32" s="116">
        <f t="shared" si="31"/>
        <v>1905</v>
      </c>
      <c r="Y32" s="116">
        <f t="shared" si="31"/>
        <v>1986.5</v>
      </c>
      <c r="Z32" s="116">
        <f t="shared" si="31"/>
        <v>2051</v>
      </c>
      <c r="AA32" s="116">
        <f t="shared" si="31"/>
        <v>2073.5</v>
      </c>
      <c r="AB32" s="116">
        <f t="shared" si="31"/>
        <v>2042</v>
      </c>
      <c r="AC32" s="117"/>
      <c r="AD32" s="116"/>
      <c r="AE32" s="116"/>
      <c r="AF32" s="116"/>
      <c r="AG32" s="116">
        <f>AD31+AE31+AF31+AG31</f>
        <v>2100</v>
      </c>
      <c r="AH32" s="116">
        <f t="shared" ref="AH32:AO32" si="32">AE31+AF31+AG31+AH31</f>
        <v>2173</v>
      </c>
      <c r="AI32" s="116">
        <f t="shared" si="32"/>
        <v>2325</v>
      </c>
      <c r="AJ32" s="116">
        <f t="shared" si="32"/>
        <v>2399.5</v>
      </c>
      <c r="AK32" s="116">
        <f t="shared" si="32"/>
        <v>2482</v>
      </c>
      <c r="AL32" s="116">
        <f t="shared" si="32"/>
        <v>2579.5</v>
      </c>
      <c r="AM32" s="116">
        <f t="shared" si="32"/>
        <v>2534.5</v>
      </c>
      <c r="AN32" s="116">
        <f t="shared" si="32"/>
        <v>2493.5</v>
      </c>
      <c r="AO32" s="116">
        <f t="shared" si="32"/>
        <v>2386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5"/>
      <c r="R34" s="185"/>
      <c r="S34" s="185"/>
      <c r="T34" s="185"/>
      <c r="U34" s="185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5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2016-11-02T20:50:23Z</cp:lastPrinted>
  <dcterms:created xsi:type="dcterms:W3CDTF">1998-04-02T13:38:56Z</dcterms:created>
  <dcterms:modified xsi:type="dcterms:W3CDTF">2016-12-13T21:09:07Z</dcterms:modified>
</cp:coreProperties>
</file>